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720" windowHeight="9510"/>
  </bookViews>
  <sheets>
    <sheet name="3新公示 表" sheetId="6" r:id="rId1"/>
  </sheets>
  <definedNames>
    <definedName name="_xlnm._FilterDatabase" localSheetId="0" hidden="1">'3新公示 表'!$A$1:$G$1172</definedName>
  </definedNames>
  <calcPr calcId="144525"/>
</workbook>
</file>

<file path=xl/calcChain.xml><?xml version="1.0" encoding="utf-8"?>
<calcChain xmlns="http://schemas.openxmlformats.org/spreadsheetml/2006/main">
  <c r="G1154" i="6"/>
  <c r="F1154"/>
  <c r="C1154"/>
  <c r="G1153"/>
  <c r="F1153"/>
  <c r="C1153"/>
  <c r="G1152"/>
  <c r="F1152"/>
  <c r="C1152"/>
  <c r="G1151"/>
  <c r="F1151"/>
  <c r="C1151"/>
  <c r="G1150"/>
  <c r="F1150"/>
  <c r="C1150"/>
  <c r="G1149"/>
  <c r="F1149"/>
  <c r="C1149"/>
  <c r="G1148"/>
  <c r="F1148"/>
  <c r="C1148"/>
  <c r="G1147"/>
  <c r="F1147"/>
  <c r="C1147"/>
  <c r="G1146"/>
  <c r="F1146"/>
  <c r="C1146"/>
  <c r="G1145"/>
  <c r="F1145"/>
  <c r="C1145"/>
  <c r="G1144"/>
  <c r="F1144"/>
  <c r="C1144"/>
  <c r="G1143"/>
  <c r="F1143"/>
  <c r="C1143"/>
  <c r="G1142"/>
  <c r="F1142"/>
  <c r="C1142"/>
  <c r="G1141"/>
  <c r="F1141"/>
  <c r="C1141"/>
  <c r="G1140"/>
  <c r="F1140"/>
  <c r="C1140"/>
  <c r="G1139"/>
  <c r="F1139"/>
  <c r="C1139"/>
  <c r="G1138"/>
  <c r="F1138"/>
  <c r="C1138"/>
  <c r="G1137"/>
  <c r="F1137"/>
  <c r="C1137"/>
  <c r="G1136"/>
  <c r="F1136"/>
  <c r="C1136"/>
  <c r="G1135"/>
  <c r="F1135"/>
  <c r="C1135"/>
  <c r="G1134"/>
  <c r="F1134"/>
  <c r="C1134"/>
  <c r="G1133"/>
  <c r="F1133"/>
  <c r="C1133"/>
  <c r="G1132"/>
  <c r="F1132"/>
  <c r="C1132"/>
  <c r="G1131"/>
  <c r="F1131"/>
  <c r="C1131"/>
  <c r="G1130"/>
  <c r="F1130"/>
  <c r="C1130"/>
  <c r="G1129"/>
  <c r="F1129"/>
  <c r="C1129"/>
  <c r="G1128"/>
  <c r="F1128"/>
  <c r="C1128"/>
  <c r="G1127"/>
  <c r="F1127"/>
  <c r="C1127"/>
  <c r="G1126"/>
  <c r="F1126"/>
  <c r="C1126"/>
  <c r="G1125"/>
  <c r="F1125"/>
  <c r="C1125"/>
  <c r="G1124"/>
  <c r="F1124"/>
  <c r="C1124"/>
  <c r="G1123"/>
  <c r="F1123"/>
  <c r="C1123"/>
  <c r="G1122"/>
  <c r="F1122"/>
  <c r="C1122"/>
  <c r="G1121"/>
  <c r="F1121"/>
  <c r="C1121"/>
  <c r="G1120"/>
  <c r="F1120"/>
  <c r="C1120"/>
  <c r="G1119"/>
  <c r="F1119"/>
  <c r="C1119"/>
  <c r="G1118"/>
  <c r="F1118"/>
  <c r="C1118"/>
  <c r="G1117"/>
  <c r="F1117"/>
  <c r="C1117"/>
  <c r="G1116"/>
  <c r="F1116"/>
  <c r="C1116"/>
  <c r="G1115"/>
  <c r="F1115"/>
  <c r="C1115"/>
  <c r="G1114"/>
  <c r="F1114"/>
  <c r="C1114"/>
  <c r="G1113"/>
  <c r="F1113"/>
  <c r="C1113"/>
  <c r="G1112"/>
  <c r="F1112"/>
  <c r="C1112"/>
  <c r="G1111"/>
  <c r="F1111"/>
  <c r="C1111"/>
  <c r="G1110"/>
  <c r="F1110"/>
  <c r="C1110"/>
  <c r="G1109"/>
  <c r="F1109"/>
  <c r="C1109"/>
  <c r="G1108"/>
  <c r="F1108"/>
  <c r="C1108"/>
  <c r="G1107"/>
  <c r="F1107"/>
  <c r="C1107"/>
  <c r="G1106"/>
  <c r="F1106"/>
  <c r="C1106"/>
  <c r="G1105"/>
  <c r="F1105"/>
  <c r="C1105"/>
  <c r="G1104"/>
  <c r="F1104"/>
  <c r="C1104"/>
  <c r="G1103"/>
  <c r="F1103"/>
  <c r="C1103"/>
  <c r="G1102"/>
  <c r="F1102"/>
  <c r="C1102"/>
  <c r="G1101"/>
  <c r="F1101"/>
  <c r="C1101"/>
  <c r="G1100"/>
  <c r="F1100"/>
  <c r="C1100"/>
  <c r="G1099"/>
  <c r="F1099"/>
  <c r="C1099"/>
  <c r="G1098"/>
  <c r="F1098"/>
  <c r="C1098"/>
  <c r="G1097"/>
  <c r="F1097"/>
  <c r="C1097"/>
  <c r="G1096"/>
  <c r="F1096"/>
  <c r="C1096"/>
  <c r="G1095"/>
  <c r="F1095"/>
  <c r="C1095"/>
  <c r="G1094"/>
  <c r="F1094"/>
  <c r="C1094"/>
  <c r="G1093"/>
  <c r="F1093"/>
  <c r="C1093"/>
  <c r="G1092"/>
  <c r="F1092"/>
  <c r="C1092"/>
  <c r="G1091"/>
  <c r="F1091"/>
  <c r="C1091"/>
  <c r="G1090"/>
  <c r="F1090"/>
  <c r="C1090"/>
  <c r="G1089"/>
  <c r="F1089"/>
  <c r="C1089"/>
  <c r="G1088"/>
  <c r="F1088"/>
  <c r="C1088"/>
  <c r="G1087"/>
  <c r="F1087"/>
  <c r="C1087"/>
  <c r="G1086"/>
  <c r="F1086"/>
  <c r="C1086"/>
  <c r="G1085"/>
  <c r="F1085"/>
  <c r="C1085"/>
  <c r="G1084"/>
  <c r="F1084"/>
  <c r="C1084"/>
  <c r="G1083"/>
  <c r="F1083"/>
  <c r="C1083"/>
  <c r="G1082"/>
  <c r="F1082"/>
  <c r="C1082"/>
  <c r="G1081"/>
  <c r="F1081"/>
  <c r="C1081"/>
  <c r="G1080"/>
  <c r="F1080"/>
  <c r="C1080"/>
  <c r="G1079"/>
  <c r="F1079"/>
  <c r="C1079"/>
  <c r="G1078"/>
  <c r="F1078"/>
  <c r="C1078"/>
  <c r="G1077"/>
  <c r="F1077"/>
  <c r="C1077"/>
  <c r="G1076"/>
  <c r="F1076"/>
  <c r="C1076"/>
  <c r="G1075"/>
  <c r="F1075"/>
  <c r="C1075"/>
  <c r="G1074"/>
  <c r="F1074"/>
  <c r="C1074"/>
  <c r="G1073"/>
  <c r="F1073"/>
  <c r="C1073"/>
  <c r="G1072"/>
  <c r="F1072"/>
  <c r="C1072"/>
  <c r="G1071"/>
  <c r="F1071"/>
  <c r="C1071"/>
  <c r="G1070"/>
  <c r="F1070"/>
  <c r="C1070"/>
  <c r="G1069"/>
  <c r="F1069"/>
  <c r="C1069"/>
  <c r="G1068"/>
  <c r="F1068"/>
  <c r="C1068"/>
  <c r="G1067"/>
  <c r="F1067"/>
  <c r="C1067"/>
  <c r="G1066"/>
  <c r="F1066"/>
  <c r="C1066"/>
  <c r="G1065"/>
  <c r="F1065"/>
  <c r="C1065"/>
  <c r="G1064"/>
  <c r="F1064"/>
  <c r="C1064"/>
  <c r="G1063"/>
  <c r="F1063"/>
  <c r="C1063"/>
  <c r="G1062"/>
  <c r="F1062"/>
  <c r="C1062"/>
  <c r="G1061"/>
  <c r="F1061"/>
  <c r="C1061"/>
  <c r="G1060"/>
  <c r="F1060"/>
  <c r="C1060"/>
  <c r="G1059"/>
  <c r="F1059"/>
  <c r="C1059"/>
  <c r="G1058"/>
  <c r="F1058"/>
  <c r="C1058"/>
  <c r="G1057"/>
  <c r="F1057"/>
  <c r="C1057"/>
  <c r="G1056"/>
  <c r="F1056"/>
  <c r="C1056"/>
  <c r="G1055"/>
  <c r="F1055"/>
  <c r="C1055"/>
  <c r="G1054"/>
  <c r="F1054"/>
  <c r="C1054"/>
  <c r="G1053"/>
  <c r="F1053"/>
  <c r="C1053"/>
  <c r="G1052"/>
  <c r="F1052"/>
  <c r="C1052"/>
  <c r="G1051"/>
  <c r="F1051"/>
  <c r="C1051"/>
  <c r="G1050"/>
  <c r="F1050"/>
  <c r="C1050"/>
  <c r="G1049"/>
  <c r="F1049"/>
  <c r="C1049"/>
  <c r="G1048"/>
  <c r="F1048"/>
  <c r="C1048"/>
  <c r="G1047"/>
  <c r="F1047"/>
  <c r="C1047"/>
  <c r="G1046"/>
  <c r="F1046"/>
  <c r="C1046"/>
  <c r="G1045"/>
  <c r="F1045"/>
  <c r="C1045"/>
  <c r="G1044"/>
  <c r="F1044"/>
  <c r="C1044"/>
  <c r="G1043"/>
  <c r="F1043"/>
  <c r="C1043"/>
  <c r="G1042"/>
  <c r="F1042"/>
  <c r="C1042"/>
  <c r="G1041"/>
  <c r="F1041"/>
  <c r="C1041"/>
  <c r="G1040"/>
  <c r="F1040"/>
  <c r="C1040"/>
  <c r="G1039"/>
  <c r="F1039"/>
  <c r="C1039"/>
  <c r="G1038"/>
  <c r="F1038"/>
  <c r="C1038"/>
  <c r="G1037"/>
  <c r="F1037"/>
  <c r="C1037"/>
  <c r="G1036"/>
  <c r="F1036"/>
  <c r="C1036"/>
  <c r="G1035"/>
  <c r="F1035"/>
  <c r="C1035"/>
  <c r="G1034"/>
  <c r="F1034"/>
  <c r="C1034"/>
  <c r="G1033"/>
  <c r="F1033"/>
  <c r="C1033"/>
  <c r="G1032"/>
  <c r="F1032"/>
  <c r="C1032"/>
  <c r="G1031"/>
  <c r="F1031"/>
  <c r="C1031"/>
  <c r="G1030"/>
  <c r="F1030"/>
  <c r="C1030"/>
  <c r="G1029"/>
  <c r="F1029"/>
  <c r="C1029"/>
  <c r="G1028"/>
  <c r="F1028"/>
  <c r="C1028"/>
  <c r="G1027"/>
  <c r="F1027"/>
  <c r="C1027"/>
  <c r="G1026"/>
  <c r="F1026"/>
  <c r="C1026"/>
  <c r="G1025"/>
  <c r="F1025"/>
  <c r="C1025"/>
  <c r="G1024"/>
  <c r="F1024"/>
  <c r="C1024"/>
  <c r="G1023"/>
  <c r="F1023"/>
  <c r="C1023"/>
  <c r="G1022"/>
  <c r="F1022"/>
  <c r="C1022"/>
  <c r="G1021"/>
  <c r="F1021"/>
  <c r="C1021"/>
  <c r="G1020"/>
  <c r="F1020"/>
  <c r="C1020"/>
  <c r="G1019"/>
  <c r="F1019"/>
  <c r="C1019"/>
  <c r="G1018"/>
  <c r="F1018"/>
  <c r="C1018"/>
  <c r="G1017"/>
  <c r="F1017"/>
  <c r="C1017"/>
  <c r="G1016"/>
  <c r="F1016"/>
  <c r="C1016"/>
  <c r="G1015"/>
  <c r="F1015"/>
  <c r="C1015"/>
  <c r="G1014"/>
  <c r="F1014"/>
  <c r="C1014"/>
  <c r="G1013"/>
  <c r="F1013"/>
  <c r="C1013"/>
  <c r="G1012"/>
  <c r="F1012"/>
  <c r="C1012"/>
  <c r="G1011"/>
  <c r="F1011"/>
  <c r="C1011"/>
  <c r="G1010"/>
  <c r="F1010"/>
  <c r="C1010"/>
  <c r="G1009"/>
  <c r="F1009"/>
  <c r="C1009"/>
  <c r="G1008"/>
  <c r="F1008"/>
  <c r="C1008"/>
  <c r="G1007"/>
  <c r="F1007"/>
  <c r="C1007"/>
  <c r="G1006"/>
  <c r="F1006"/>
  <c r="C1006"/>
  <c r="G1005"/>
  <c r="F1005"/>
  <c r="C1005"/>
  <c r="G1004"/>
  <c r="F1004"/>
  <c r="C1004"/>
  <c r="G1003"/>
  <c r="F1003"/>
  <c r="C1003"/>
  <c r="G1002"/>
  <c r="F1002"/>
  <c r="C1002"/>
  <c r="G1001"/>
  <c r="F1001"/>
  <c r="C1001"/>
  <c r="G1000"/>
  <c r="F1000"/>
  <c r="C1000"/>
  <c r="G999"/>
  <c r="F999"/>
  <c r="C999"/>
  <c r="G998"/>
  <c r="F998"/>
  <c r="C998"/>
  <c r="G997"/>
  <c r="F997"/>
  <c r="C997"/>
  <c r="G996"/>
  <c r="F996"/>
  <c r="C996"/>
  <c r="G995"/>
  <c r="F995"/>
  <c r="C995"/>
  <c r="G994"/>
  <c r="F994"/>
  <c r="C994"/>
  <c r="G993"/>
  <c r="F993"/>
  <c r="C993"/>
  <c r="G992"/>
  <c r="F992"/>
  <c r="C992"/>
  <c r="G991"/>
  <c r="F991"/>
  <c r="C991"/>
  <c r="G990"/>
  <c r="F990"/>
  <c r="C990"/>
  <c r="G989"/>
  <c r="F989"/>
  <c r="C989"/>
  <c r="G988"/>
  <c r="F988"/>
  <c r="C988"/>
  <c r="G987"/>
  <c r="F987"/>
  <c r="C987"/>
  <c r="G986"/>
  <c r="F986"/>
  <c r="C986"/>
  <c r="G985"/>
  <c r="F985"/>
  <c r="C985"/>
  <c r="G984"/>
  <c r="F984"/>
  <c r="C984"/>
  <c r="G983"/>
  <c r="F983"/>
  <c r="C983"/>
  <c r="G982"/>
  <c r="F982"/>
  <c r="C982"/>
  <c r="G981"/>
  <c r="F981"/>
  <c r="C981"/>
  <c r="G980"/>
  <c r="F980"/>
  <c r="C980"/>
  <c r="G979"/>
  <c r="F979"/>
  <c r="C979"/>
  <c r="G978"/>
  <c r="F978"/>
  <c r="C978"/>
  <c r="G977"/>
  <c r="F977"/>
  <c r="C977"/>
  <c r="G976"/>
  <c r="F976"/>
  <c r="C976"/>
  <c r="G975"/>
  <c r="F975"/>
  <c r="C975"/>
  <c r="G974"/>
  <c r="F974"/>
  <c r="C974"/>
  <c r="G973"/>
  <c r="F973"/>
  <c r="C973"/>
  <c r="G972"/>
  <c r="F972"/>
  <c r="C972"/>
  <c r="G971"/>
  <c r="F971"/>
  <c r="C971"/>
  <c r="G970"/>
  <c r="F970"/>
  <c r="C970"/>
  <c r="G969"/>
  <c r="F969"/>
  <c r="C969"/>
  <c r="G968"/>
  <c r="F968"/>
  <c r="C968"/>
  <c r="G967"/>
  <c r="F967"/>
  <c r="C967"/>
  <c r="G966"/>
  <c r="F966"/>
  <c r="C966"/>
  <c r="G965"/>
  <c r="F965"/>
  <c r="C965"/>
  <c r="G964"/>
  <c r="F964"/>
  <c r="C964"/>
  <c r="G963"/>
  <c r="F963"/>
  <c r="C963"/>
  <c r="G962"/>
  <c r="F962"/>
  <c r="C962"/>
  <c r="G961"/>
  <c r="F961"/>
  <c r="C961"/>
  <c r="G960"/>
  <c r="F960"/>
  <c r="C960"/>
  <c r="G959"/>
  <c r="F959"/>
  <c r="C959"/>
  <c r="G958"/>
  <c r="F958"/>
  <c r="C958"/>
  <c r="G957"/>
  <c r="F957"/>
  <c r="C957"/>
  <c r="G956"/>
  <c r="F956"/>
  <c r="C956"/>
  <c r="G955"/>
  <c r="F955"/>
  <c r="C955"/>
  <c r="G954"/>
  <c r="F954"/>
  <c r="C954"/>
  <c r="G953"/>
  <c r="F953"/>
  <c r="C953"/>
  <c r="G952"/>
  <c r="F952"/>
  <c r="C952"/>
  <c r="G951"/>
  <c r="F951"/>
  <c r="C951"/>
  <c r="G950"/>
  <c r="F950"/>
  <c r="C950"/>
  <c r="G949"/>
  <c r="F949"/>
  <c r="C949"/>
  <c r="G948"/>
  <c r="F948"/>
  <c r="C948"/>
  <c r="G947"/>
  <c r="F947"/>
  <c r="C947"/>
  <c r="G946"/>
  <c r="F946"/>
  <c r="C946"/>
  <c r="G945"/>
  <c r="F945"/>
  <c r="C945"/>
  <c r="G944"/>
  <c r="F944"/>
  <c r="C944"/>
  <c r="G943"/>
  <c r="F943"/>
  <c r="C943"/>
  <c r="G942"/>
  <c r="F942"/>
  <c r="C942"/>
  <c r="G941"/>
  <c r="F941"/>
  <c r="C941"/>
  <c r="G940"/>
  <c r="F940"/>
  <c r="C940"/>
  <c r="G939"/>
  <c r="F939"/>
  <c r="C939"/>
  <c r="G938"/>
  <c r="F938"/>
  <c r="C938"/>
  <c r="G937"/>
  <c r="F937"/>
  <c r="C937"/>
  <c r="G936"/>
  <c r="F936"/>
  <c r="C936"/>
  <c r="G935"/>
  <c r="F935"/>
  <c r="C935"/>
  <c r="G934"/>
  <c r="F934"/>
  <c r="C934"/>
  <c r="G933"/>
  <c r="F933"/>
  <c r="C933"/>
  <c r="G932"/>
  <c r="F932"/>
  <c r="C932"/>
  <c r="G931"/>
  <c r="F931"/>
  <c r="C931"/>
  <c r="G930"/>
  <c r="F930"/>
  <c r="C930"/>
  <c r="G929"/>
  <c r="F929"/>
  <c r="C929"/>
  <c r="G928"/>
  <c r="F928"/>
  <c r="C928"/>
  <c r="G927"/>
  <c r="F927"/>
  <c r="C927"/>
  <c r="G926"/>
  <c r="F926"/>
  <c r="C926"/>
  <c r="G925"/>
  <c r="F925"/>
  <c r="C925"/>
  <c r="G924"/>
  <c r="F924"/>
  <c r="C924"/>
  <c r="G923"/>
  <c r="F923"/>
  <c r="C923"/>
  <c r="G922"/>
  <c r="F922"/>
  <c r="C922"/>
  <c r="G921"/>
  <c r="F921"/>
  <c r="C921"/>
  <c r="G920"/>
  <c r="F920"/>
  <c r="C920"/>
  <c r="G919"/>
  <c r="F919"/>
  <c r="C919"/>
  <c r="G918"/>
  <c r="F918"/>
  <c r="C918"/>
  <c r="G917"/>
  <c r="F917"/>
  <c r="C917"/>
  <c r="G916"/>
  <c r="F916"/>
  <c r="C916"/>
  <c r="G915"/>
  <c r="F915"/>
  <c r="C915"/>
  <c r="G914"/>
  <c r="F914"/>
  <c r="C914"/>
  <c r="G913"/>
  <c r="F913"/>
  <c r="C913"/>
  <c r="G912"/>
  <c r="F912"/>
  <c r="C912"/>
  <c r="G911"/>
  <c r="F911"/>
  <c r="C911"/>
  <c r="G910"/>
  <c r="F910"/>
  <c r="C910"/>
  <c r="G909"/>
  <c r="F909"/>
  <c r="C909"/>
  <c r="G908"/>
  <c r="F908"/>
  <c r="C908"/>
  <c r="G907"/>
  <c r="F907"/>
  <c r="C907"/>
  <c r="G906"/>
  <c r="F906"/>
  <c r="C906"/>
  <c r="G905"/>
  <c r="F905"/>
  <c r="C905"/>
  <c r="G904"/>
  <c r="F904"/>
  <c r="C904"/>
  <c r="G903"/>
  <c r="F903"/>
  <c r="C903"/>
  <c r="G902"/>
  <c r="F902"/>
  <c r="C902"/>
  <c r="G901"/>
  <c r="F901"/>
  <c r="C901"/>
  <c r="G900"/>
  <c r="F900"/>
  <c r="C900"/>
  <c r="G899"/>
  <c r="F899"/>
  <c r="C899"/>
  <c r="G898"/>
  <c r="F898"/>
  <c r="C898"/>
  <c r="G897"/>
  <c r="F897"/>
  <c r="C897"/>
  <c r="G896"/>
  <c r="F896"/>
  <c r="C896"/>
  <c r="G895"/>
  <c r="F895"/>
  <c r="C895"/>
  <c r="G894"/>
  <c r="F894"/>
  <c r="C894"/>
  <c r="G893"/>
  <c r="F893"/>
  <c r="C893"/>
  <c r="G892"/>
  <c r="F892"/>
  <c r="C892"/>
  <c r="G891"/>
  <c r="F891"/>
  <c r="C891"/>
  <c r="G890"/>
  <c r="F890"/>
  <c r="C890"/>
  <c r="G889"/>
  <c r="F889"/>
  <c r="C889"/>
  <c r="G888"/>
  <c r="F888"/>
  <c r="C888"/>
  <c r="G887"/>
  <c r="F887"/>
  <c r="C887"/>
  <c r="G886"/>
  <c r="F886"/>
  <c r="C886"/>
  <c r="G885"/>
  <c r="F885"/>
  <c r="C885"/>
  <c r="G884"/>
  <c r="F884"/>
  <c r="C884"/>
  <c r="G883"/>
  <c r="F883"/>
  <c r="C883"/>
  <c r="G882"/>
  <c r="F882"/>
  <c r="C882"/>
  <c r="G881"/>
  <c r="F881"/>
  <c r="C881"/>
  <c r="G880"/>
  <c r="F880"/>
  <c r="C880"/>
  <c r="G879"/>
  <c r="F879"/>
  <c r="C879"/>
  <c r="G878"/>
  <c r="F878"/>
  <c r="C878"/>
  <c r="G877"/>
  <c r="F877"/>
  <c r="C877"/>
  <c r="G876"/>
  <c r="F876"/>
  <c r="C876"/>
  <c r="G875"/>
  <c r="F875"/>
  <c r="C875"/>
  <c r="G874"/>
  <c r="F874"/>
  <c r="C874"/>
  <c r="G873"/>
  <c r="F873"/>
  <c r="C873"/>
  <c r="G872"/>
  <c r="F872"/>
  <c r="C872"/>
  <c r="G871"/>
  <c r="F871"/>
  <c r="C871"/>
  <c r="G870"/>
  <c r="F870"/>
  <c r="C870"/>
  <c r="G869"/>
  <c r="F869"/>
  <c r="C869"/>
  <c r="G868"/>
  <c r="F868"/>
  <c r="C868"/>
  <c r="G867"/>
  <c r="F867"/>
  <c r="C867"/>
  <c r="G866"/>
  <c r="F866"/>
  <c r="C866"/>
  <c r="G865"/>
  <c r="F865"/>
  <c r="C865"/>
  <c r="G864"/>
  <c r="F864"/>
  <c r="C864"/>
  <c r="G863"/>
  <c r="F863"/>
  <c r="C863"/>
  <c r="G862"/>
  <c r="F862"/>
  <c r="C862"/>
  <c r="G861"/>
  <c r="F861"/>
  <c r="C861"/>
  <c r="G860"/>
  <c r="F860"/>
  <c r="C860"/>
  <c r="G859"/>
  <c r="F859"/>
  <c r="C859"/>
  <c r="G858"/>
  <c r="F858"/>
  <c r="C858"/>
  <c r="G857"/>
  <c r="F857"/>
  <c r="C857"/>
  <c r="G856"/>
  <c r="F856"/>
  <c r="C856"/>
  <c r="G855"/>
  <c r="F855"/>
  <c r="C855"/>
  <c r="G854"/>
  <c r="F854"/>
  <c r="C854"/>
  <c r="G853"/>
  <c r="F853"/>
  <c r="C853"/>
  <c r="G852"/>
  <c r="F852"/>
  <c r="C852"/>
  <c r="G851"/>
  <c r="F851"/>
  <c r="C851"/>
  <c r="G850"/>
  <c r="F850"/>
  <c r="C850"/>
  <c r="G849"/>
  <c r="F849"/>
  <c r="C849"/>
  <c r="G848"/>
  <c r="F848"/>
  <c r="C848"/>
  <c r="G847"/>
  <c r="F847"/>
  <c r="C847"/>
  <c r="G846"/>
  <c r="F846"/>
  <c r="C846"/>
  <c r="G845"/>
  <c r="F845"/>
  <c r="C845"/>
  <c r="G844"/>
  <c r="F844"/>
  <c r="C844"/>
  <c r="G843"/>
  <c r="F843"/>
  <c r="C843"/>
  <c r="G842"/>
  <c r="F842"/>
  <c r="C842"/>
  <c r="G841"/>
  <c r="F841"/>
  <c r="C841"/>
  <c r="G840"/>
  <c r="F840"/>
  <c r="C840"/>
  <c r="G839"/>
  <c r="F839"/>
  <c r="C839"/>
  <c r="G838"/>
  <c r="F838"/>
  <c r="C838"/>
  <c r="G837"/>
  <c r="F837"/>
  <c r="C837"/>
  <c r="G836"/>
  <c r="F836"/>
  <c r="C836"/>
  <c r="G835"/>
  <c r="F835"/>
  <c r="C835"/>
  <c r="G834"/>
  <c r="F834"/>
  <c r="C834"/>
  <c r="G833"/>
  <c r="F833"/>
  <c r="C833"/>
  <c r="G832"/>
  <c r="F832"/>
  <c r="C832"/>
  <c r="G831"/>
  <c r="F831"/>
  <c r="C831"/>
  <c r="G830"/>
  <c r="F830"/>
  <c r="C830"/>
  <c r="G829"/>
  <c r="F829"/>
  <c r="C829"/>
  <c r="G828"/>
  <c r="F828"/>
  <c r="C828"/>
  <c r="G827"/>
  <c r="F827"/>
  <c r="C827"/>
  <c r="G826"/>
  <c r="F826"/>
  <c r="C826"/>
  <c r="G825"/>
  <c r="F825"/>
  <c r="C825"/>
  <c r="G824"/>
  <c r="F824"/>
  <c r="C824"/>
  <c r="G823"/>
  <c r="F823"/>
  <c r="C823"/>
  <c r="G822"/>
  <c r="F822"/>
  <c r="C822"/>
  <c r="G821"/>
  <c r="F821"/>
  <c r="C821"/>
  <c r="G820"/>
  <c r="F820"/>
  <c r="C820"/>
  <c r="G819"/>
  <c r="F819"/>
  <c r="C819"/>
  <c r="G818"/>
  <c r="F818"/>
  <c r="C818"/>
  <c r="G817"/>
  <c r="F817"/>
  <c r="C817"/>
  <c r="G816"/>
  <c r="F816"/>
  <c r="C816"/>
  <c r="G815"/>
  <c r="F815"/>
  <c r="C815"/>
  <c r="G814"/>
  <c r="F814"/>
  <c r="C814"/>
  <c r="G813"/>
  <c r="F813"/>
  <c r="C813"/>
  <c r="G812"/>
  <c r="F812"/>
  <c r="C812"/>
  <c r="G811"/>
  <c r="F811"/>
  <c r="C811"/>
  <c r="G810"/>
  <c r="F810"/>
  <c r="C810"/>
  <c r="G809"/>
  <c r="F809"/>
  <c r="C809"/>
  <c r="G808"/>
  <c r="F808"/>
  <c r="C808"/>
  <c r="G807"/>
  <c r="F807"/>
  <c r="C807"/>
  <c r="G806"/>
  <c r="F806"/>
  <c r="C806"/>
  <c r="G805"/>
  <c r="F805"/>
  <c r="C805"/>
  <c r="G804"/>
  <c r="F804"/>
  <c r="C804"/>
  <c r="G803"/>
  <c r="F803"/>
  <c r="C803"/>
  <c r="G802"/>
  <c r="F802"/>
  <c r="C802"/>
  <c r="G801"/>
  <c r="F801"/>
  <c r="C801"/>
  <c r="G800"/>
  <c r="F800"/>
  <c r="C800"/>
  <c r="G799"/>
  <c r="F799"/>
  <c r="C799"/>
  <c r="G798"/>
  <c r="F798"/>
  <c r="C798"/>
  <c r="G797"/>
  <c r="F797"/>
  <c r="C797"/>
  <c r="G796"/>
  <c r="F796"/>
  <c r="C796"/>
  <c r="G795"/>
  <c r="F795"/>
  <c r="C795"/>
  <c r="G794"/>
  <c r="F794"/>
  <c r="C794"/>
  <c r="G793"/>
  <c r="F793"/>
  <c r="C793"/>
  <c r="G792"/>
  <c r="F792"/>
  <c r="C792"/>
  <c r="G791"/>
  <c r="F791"/>
  <c r="C791"/>
  <c r="G790"/>
  <c r="F790"/>
  <c r="C790"/>
  <c r="G789"/>
  <c r="F789"/>
  <c r="C789"/>
  <c r="G788"/>
  <c r="F788"/>
  <c r="C788"/>
  <c r="G787"/>
  <c r="F787"/>
  <c r="C787"/>
  <c r="G786"/>
  <c r="F786"/>
  <c r="C786"/>
  <c r="G785"/>
  <c r="F785"/>
  <c r="C785"/>
  <c r="G784"/>
  <c r="F784"/>
  <c r="C784"/>
  <c r="G783"/>
  <c r="F783"/>
  <c r="C783"/>
  <c r="G782"/>
  <c r="F782"/>
  <c r="C782"/>
  <c r="G781"/>
  <c r="F781"/>
  <c r="C781"/>
  <c r="G780"/>
  <c r="F780"/>
  <c r="C780"/>
  <c r="G779"/>
  <c r="F779"/>
  <c r="C779"/>
  <c r="G778"/>
  <c r="F778"/>
  <c r="C778"/>
  <c r="G777"/>
  <c r="F777"/>
  <c r="C777"/>
  <c r="G776"/>
  <c r="F776"/>
  <c r="C776"/>
  <c r="G775"/>
  <c r="F775"/>
  <c r="C775"/>
  <c r="G774"/>
  <c r="F774"/>
  <c r="C774"/>
  <c r="G773"/>
  <c r="F773"/>
  <c r="C773"/>
  <c r="G772"/>
  <c r="F772"/>
  <c r="C772"/>
  <c r="G771"/>
  <c r="F771"/>
  <c r="C771"/>
  <c r="G770"/>
  <c r="F770"/>
  <c r="C770"/>
  <c r="G769"/>
  <c r="F769"/>
  <c r="C769"/>
  <c r="G768"/>
  <c r="F768"/>
  <c r="C768"/>
  <c r="G767"/>
  <c r="F767"/>
  <c r="C767"/>
  <c r="G766"/>
  <c r="F766"/>
  <c r="C766"/>
  <c r="G765"/>
  <c r="F765"/>
  <c r="C765"/>
  <c r="G764"/>
  <c r="F764"/>
  <c r="C764"/>
  <c r="G763"/>
  <c r="F763"/>
  <c r="C763"/>
  <c r="G762"/>
  <c r="F762"/>
  <c r="C762"/>
  <c r="G761"/>
  <c r="F761"/>
  <c r="C761"/>
  <c r="G760"/>
  <c r="F760"/>
  <c r="C760"/>
  <c r="G759"/>
  <c r="F759"/>
  <c r="C759"/>
  <c r="G758"/>
  <c r="F758"/>
  <c r="C758"/>
  <c r="G757"/>
  <c r="F757"/>
  <c r="C757"/>
  <c r="G756"/>
  <c r="F756"/>
  <c r="C756"/>
  <c r="G755"/>
  <c r="F755"/>
  <c r="C755"/>
  <c r="G754"/>
  <c r="F754"/>
  <c r="C754"/>
  <c r="G753"/>
  <c r="F753"/>
  <c r="C753"/>
  <c r="G752"/>
  <c r="F752"/>
  <c r="C752"/>
  <c r="G751"/>
  <c r="F751"/>
  <c r="C751"/>
  <c r="G750"/>
  <c r="F750"/>
  <c r="C750"/>
  <c r="G749"/>
  <c r="F749"/>
  <c r="C749"/>
  <c r="G748"/>
  <c r="F748"/>
  <c r="C748"/>
  <c r="G747"/>
  <c r="F747"/>
  <c r="C747"/>
  <c r="G746"/>
  <c r="F746"/>
  <c r="C746"/>
  <c r="G745"/>
  <c r="F745"/>
  <c r="C745"/>
  <c r="G744"/>
  <c r="F744"/>
  <c r="C744"/>
  <c r="G743"/>
  <c r="F743"/>
  <c r="C743"/>
  <c r="G742"/>
  <c r="F742"/>
  <c r="C742"/>
  <c r="G741"/>
  <c r="F741"/>
  <c r="C741"/>
  <c r="G740"/>
  <c r="F740"/>
  <c r="C740"/>
  <c r="G739"/>
  <c r="F739"/>
  <c r="C739"/>
  <c r="G738"/>
  <c r="F738"/>
  <c r="C738"/>
  <c r="G737"/>
  <c r="F737"/>
  <c r="C737"/>
  <c r="G736"/>
  <c r="F736"/>
  <c r="C736"/>
  <c r="G735"/>
  <c r="F735"/>
  <c r="C735"/>
  <c r="G734"/>
  <c r="F734"/>
  <c r="C734"/>
  <c r="G733"/>
  <c r="F733"/>
  <c r="C733"/>
  <c r="G732"/>
  <c r="F732"/>
  <c r="C732"/>
  <c r="G731"/>
  <c r="F731"/>
  <c r="C731"/>
  <c r="G730"/>
  <c r="F730"/>
  <c r="C730"/>
  <c r="G729"/>
  <c r="F729"/>
  <c r="C729"/>
  <c r="G728"/>
  <c r="F728"/>
  <c r="C728"/>
  <c r="G727"/>
  <c r="F727"/>
  <c r="C727"/>
  <c r="G726"/>
  <c r="F726"/>
  <c r="C726"/>
  <c r="G725"/>
  <c r="F725"/>
  <c r="C725"/>
  <c r="G724"/>
  <c r="F724"/>
  <c r="C724"/>
  <c r="G723"/>
  <c r="F723"/>
  <c r="C723"/>
  <c r="G722"/>
  <c r="F722"/>
  <c r="C722"/>
  <c r="G721"/>
  <c r="F721"/>
  <c r="C721"/>
  <c r="G720"/>
  <c r="F720"/>
  <c r="C720"/>
  <c r="G719"/>
  <c r="F719"/>
  <c r="C719"/>
  <c r="G718"/>
  <c r="F718"/>
  <c r="C718"/>
  <c r="G717"/>
  <c r="F717"/>
  <c r="C717"/>
  <c r="G716"/>
  <c r="F716"/>
  <c r="C716"/>
  <c r="G715"/>
  <c r="F715"/>
  <c r="C715"/>
  <c r="G714"/>
  <c r="F714"/>
  <c r="C714"/>
  <c r="G713"/>
  <c r="F713"/>
  <c r="C713"/>
  <c r="G712"/>
  <c r="F712"/>
  <c r="C712"/>
  <c r="G711"/>
  <c r="F711"/>
  <c r="C711"/>
  <c r="G710"/>
  <c r="F710"/>
  <c r="C710"/>
  <c r="G709"/>
  <c r="F709"/>
  <c r="C709"/>
  <c r="G708"/>
  <c r="F708"/>
  <c r="C708"/>
  <c r="G707"/>
  <c r="F707"/>
  <c r="C707"/>
  <c r="G706"/>
  <c r="F706"/>
  <c r="C706"/>
  <c r="G705"/>
  <c r="F705"/>
  <c r="C705"/>
  <c r="G704"/>
  <c r="F704"/>
  <c r="C704"/>
  <c r="G703"/>
  <c r="F703"/>
  <c r="C703"/>
  <c r="G702"/>
  <c r="F702"/>
  <c r="C702"/>
  <c r="G701"/>
  <c r="F701"/>
  <c r="C701"/>
  <c r="G700"/>
  <c r="F700"/>
  <c r="C700"/>
  <c r="G699"/>
  <c r="F699"/>
  <c r="C699"/>
  <c r="G698"/>
  <c r="F698"/>
  <c r="C698"/>
  <c r="G697"/>
  <c r="F697"/>
  <c r="C697"/>
  <c r="G696"/>
  <c r="F696"/>
  <c r="C696"/>
  <c r="G695"/>
  <c r="F695"/>
  <c r="C695"/>
  <c r="G694"/>
  <c r="F694"/>
  <c r="C694"/>
  <c r="G693"/>
  <c r="F693"/>
  <c r="C693"/>
  <c r="G692"/>
  <c r="F692"/>
  <c r="C692"/>
  <c r="G691"/>
  <c r="F691"/>
  <c r="C691"/>
  <c r="G690"/>
  <c r="F690"/>
  <c r="C690"/>
  <c r="G689"/>
  <c r="F689"/>
  <c r="C689"/>
  <c r="G688"/>
  <c r="F688"/>
  <c r="C688"/>
  <c r="G687"/>
  <c r="F687"/>
  <c r="C687"/>
  <c r="G686"/>
  <c r="F686"/>
  <c r="C686"/>
  <c r="G685"/>
  <c r="F685"/>
  <c r="C685"/>
  <c r="G684"/>
  <c r="F684"/>
  <c r="C684"/>
  <c r="G683"/>
  <c r="F683"/>
  <c r="C683"/>
  <c r="G682"/>
  <c r="F682"/>
  <c r="C682"/>
  <c r="G681"/>
  <c r="F681"/>
  <c r="C681"/>
  <c r="G680"/>
  <c r="F680"/>
  <c r="C680"/>
  <c r="G679"/>
  <c r="F679"/>
  <c r="C679"/>
  <c r="G678"/>
  <c r="F678"/>
  <c r="C678"/>
  <c r="G677"/>
  <c r="F677"/>
  <c r="C677"/>
  <c r="G676"/>
  <c r="F676"/>
  <c r="C676"/>
  <c r="G675"/>
  <c r="F675"/>
  <c r="C675"/>
  <c r="G674"/>
  <c r="F674"/>
  <c r="C674"/>
  <c r="G673"/>
  <c r="F673"/>
  <c r="C673"/>
  <c r="G672"/>
  <c r="F672"/>
  <c r="C672"/>
  <c r="G671"/>
  <c r="F671"/>
  <c r="C671"/>
  <c r="G670"/>
  <c r="F670"/>
  <c r="C670"/>
  <c r="G669"/>
  <c r="F669"/>
  <c r="C669"/>
  <c r="G668"/>
  <c r="F668"/>
  <c r="C668"/>
  <c r="G667"/>
  <c r="F667"/>
  <c r="C667"/>
  <c r="G666"/>
  <c r="F666"/>
  <c r="C666"/>
  <c r="G665"/>
  <c r="F665"/>
  <c r="C665"/>
  <c r="G664"/>
  <c r="F664"/>
  <c r="C664"/>
  <c r="G663"/>
  <c r="F663"/>
  <c r="C663"/>
  <c r="G662"/>
  <c r="F662"/>
  <c r="C662"/>
  <c r="G661"/>
  <c r="F661"/>
  <c r="C661"/>
  <c r="G660"/>
  <c r="F660"/>
  <c r="C660"/>
  <c r="G659"/>
  <c r="F659"/>
  <c r="C659"/>
  <c r="G658"/>
  <c r="F658"/>
  <c r="C658"/>
  <c r="G657"/>
  <c r="F657"/>
  <c r="C657"/>
  <c r="G656"/>
  <c r="F656"/>
  <c r="C656"/>
  <c r="G655"/>
  <c r="F655"/>
  <c r="C655"/>
  <c r="G654"/>
  <c r="F654"/>
  <c r="C654"/>
  <c r="G653"/>
  <c r="F653"/>
  <c r="C653"/>
  <c r="G652"/>
  <c r="F652"/>
  <c r="C652"/>
  <c r="G651"/>
  <c r="F651"/>
  <c r="C651"/>
  <c r="G650"/>
  <c r="F650"/>
  <c r="C650"/>
  <c r="G649"/>
  <c r="F649"/>
  <c r="C649"/>
  <c r="G648"/>
  <c r="F648"/>
  <c r="C648"/>
  <c r="G647"/>
  <c r="F647"/>
  <c r="C647"/>
  <c r="G646"/>
  <c r="F646"/>
  <c r="C646"/>
  <c r="G645"/>
  <c r="F645"/>
  <c r="C645"/>
  <c r="G644"/>
  <c r="F644"/>
  <c r="C644"/>
  <c r="G643"/>
  <c r="F643"/>
  <c r="C643"/>
  <c r="G642"/>
  <c r="F642"/>
  <c r="C642"/>
  <c r="G641"/>
  <c r="F641"/>
  <c r="C641"/>
  <c r="G640"/>
  <c r="F640"/>
  <c r="C640"/>
  <c r="G639"/>
  <c r="F639"/>
  <c r="C639"/>
  <c r="G638"/>
  <c r="F638"/>
  <c r="C638"/>
  <c r="G637"/>
  <c r="F637"/>
  <c r="C637"/>
  <c r="G636"/>
  <c r="F636"/>
  <c r="C636"/>
  <c r="G635"/>
  <c r="F635"/>
  <c r="C635"/>
  <c r="G634"/>
  <c r="F634"/>
  <c r="C634"/>
  <c r="G633"/>
  <c r="F633"/>
  <c r="C633"/>
  <c r="G632"/>
  <c r="F632"/>
  <c r="C632"/>
  <c r="G631"/>
  <c r="F631"/>
  <c r="C631"/>
  <c r="G630"/>
  <c r="F630"/>
  <c r="C630"/>
  <c r="G629"/>
  <c r="F629"/>
  <c r="C629"/>
  <c r="G628"/>
  <c r="F628"/>
  <c r="C628"/>
  <c r="G627"/>
  <c r="F627"/>
  <c r="C627"/>
  <c r="G626"/>
  <c r="F626"/>
  <c r="C626"/>
  <c r="G625"/>
  <c r="F625"/>
  <c r="C625"/>
  <c r="G624"/>
  <c r="F624"/>
  <c r="C624"/>
  <c r="G623"/>
  <c r="F623"/>
  <c r="C623"/>
  <c r="G622"/>
  <c r="F622"/>
  <c r="C622"/>
  <c r="G621"/>
  <c r="F621"/>
  <c r="C621"/>
  <c r="G620"/>
  <c r="F620"/>
  <c r="C620"/>
  <c r="G619"/>
  <c r="F619"/>
  <c r="C619"/>
  <c r="G618"/>
  <c r="F618"/>
  <c r="C618"/>
  <c r="G617"/>
  <c r="F617"/>
  <c r="C617"/>
  <c r="G616"/>
  <c r="F616"/>
  <c r="C616"/>
  <c r="G615"/>
  <c r="F615"/>
  <c r="C615"/>
  <c r="G614"/>
  <c r="F614"/>
  <c r="C614"/>
  <c r="G613"/>
  <c r="F613"/>
  <c r="C613"/>
  <c r="G612"/>
  <c r="F612"/>
  <c r="C612"/>
  <c r="G611"/>
  <c r="F611"/>
  <c r="C611"/>
  <c r="G610"/>
  <c r="F610"/>
  <c r="C610"/>
  <c r="G609"/>
  <c r="F609"/>
  <c r="C609"/>
  <c r="G608"/>
  <c r="F608"/>
  <c r="C608"/>
  <c r="G607"/>
  <c r="F607"/>
  <c r="C607"/>
  <c r="G606"/>
  <c r="F606"/>
  <c r="C606"/>
  <c r="G605"/>
  <c r="F605"/>
  <c r="C605"/>
  <c r="G604"/>
  <c r="F604"/>
  <c r="C604"/>
  <c r="G603"/>
  <c r="F603"/>
  <c r="C603"/>
  <c r="G602"/>
  <c r="F602"/>
  <c r="C602"/>
  <c r="G601"/>
  <c r="F601"/>
  <c r="C601"/>
  <c r="G600"/>
  <c r="F600"/>
  <c r="C600"/>
  <c r="G599"/>
  <c r="F599"/>
  <c r="C599"/>
  <c r="G598"/>
  <c r="F598"/>
  <c r="C598"/>
  <c r="G597"/>
  <c r="F597"/>
  <c r="C597"/>
  <c r="G596"/>
  <c r="F596"/>
  <c r="C596"/>
  <c r="G595"/>
  <c r="F595"/>
  <c r="C595"/>
  <c r="G594"/>
  <c r="F594"/>
  <c r="C594"/>
  <c r="G593"/>
  <c r="F593"/>
  <c r="C593"/>
  <c r="G592"/>
  <c r="F592"/>
  <c r="C592"/>
  <c r="G591"/>
  <c r="F591"/>
  <c r="C591"/>
  <c r="G590"/>
  <c r="F590"/>
  <c r="C590"/>
  <c r="G589"/>
  <c r="F589"/>
  <c r="C589"/>
  <c r="G588"/>
  <c r="F588"/>
  <c r="C588"/>
  <c r="G587"/>
  <c r="F587"/>
  <c r="C587"/>
  <c r="G586"/>
  <c r="F586"/>
  <c r="C586"/>
  <c r="G585"/>
  <c r="F585"/>
  <c r="C585"/>
  <c r="G584"/>
  <c r="F584"/>
  <c r="C584"/>
  <c r="G583"/>
  <c r="F583"/>
  <c r="C583"/>
  <c r="G582"/>
  <c r="F582"/>
  <c r="C582"/>
  <c r="G581"/>
  <c r="F581"/>
  <c r="C581"/>
  <c r="G580"/>
  <c r="F580"/>
  <c r="C580"/>
  <c r="G579"/>
  <c r="F579"/>
  <c r="C579"/>
  <c r="G578"/>
  <c r="F578"/>
  <c r="C578"/>
  <c r="G577"/>
  <c r="F577"/>
  <c r="C577"/>
  <c r="G576"/>
  <c r="F576"/>
  <c r="C576"/>
  <c r="G575"/>
  <c r="F575"/>
  <c r="C575"/>
  <c r="G574"/>
  <c r="F574"/>
  <c r="C574"/>
  <c r="G573"/>
  <c r="F573"/>
  <c r="C573"/>
  <c r="G572"/>
  <c r="F572"/>
  <c r="C572"/>
  <c r="G571"/>
  <c r="F571"/>
  <c r="C571"/>
  <c r="G570"/>
  <c r="F570"/>
  <c r="C570"/>
  <c r="G569"/>
  <c r="F569"/>
  <c r="C569"/>
  <c r="G568"/>
  <c r="F568"/>
  <c r="C568"/>
  <c r="G567"/>
  <c r="F567"/>
  <c r="C567"/>
  <c r="G566"/>
  <c r="F566"/>
  <c r="C566"/>
  <c r="G565"/>
  <c r="F565"/>
  <c r="C565"/>
  <c r="G564"/>
  <c r="F564"/>
  <c r="C564"/>
  <c r="G563"/>
  <c r="F563"/>
  <c r="C563"/>
  <c r="G562"/>
  <c r="F562"/>
  <c r="C562"/>
  <c r="G561"/>
  <c r="F561"/>
  <c r="C561"/>
  <c r="G560"/>
  <c r="F560"/>
  <c r="C560"/>
  <c r="G559"/>
  <c r="F559"/>
  <c r="C559"/>
  <c r="G558"/>
  <c r="F558"/>
  <c r="C558"/>
  <c r="G557"/>
  <c r="F557"/>
  <c r="C557"/>
  <c r="G556"/>
  <c r="F556"/>
  <c r="C556"/>
  <c r="G555"/>
  <c r="F555"/>
  <c r="C555"/>
  <c r="G554"/>
  <c r="F554"/>
  <c r="C554"/>
  <c r="G553"/>
  <c r="F553"/>
  <c r="C553"/>
  <c r="G552"/>
  <c r="F552"/>
  <c r="C552"/>
  <c r="G551"/>
  <c r="F551"/>
  <c r="C551"/>
  <c r="G550"/>
  <c r="F550"/>
  <c r="C550"/>
  <c r="G549"/>
  <c r="F549"/>
  <c r="C549"/>
  <c r="G548"/>
  <c r="F548"/>
  <c r="C548"/>
  <c r="G547"/>
  <c r="F547"/>
  <c r="C547"/>
  <c r="G546"/>
  <c r="F546"/>
  <c r="C546"/>
  <c r="G545"/>
  <c r="F545"/>
  <c r="C545"/>
  <c r="G544"/>
  <c r="F544"/>
  <c r="C544"/>
  <c r="G543"/>
  <c r="F543"/>
  <c r="C543"/>
  <c r="G542"/>
  <c r="F542"/>
  <c r="C542"/>
  <c r="G541"/>
  <c r="F541"/>
  <c r="C541"/>
  <c r="G540"/>
  <c r="F540"/>
  <c r="C540"/>
  <c r="G539"/>
  <c r="F539"/>
  <c r="C539"/>
  <c r="G538"/>
  <c r="F538"/>
  <c r="C538"/>
  <c r="G537"/>
  <c r="F537"/>
  <c r="C537"/>
  <c r="G536"/>
  <c r="F536"/>
  <c r="C536"/>
  <c r="G535"/>
  <c r="F535"/>
  <c r="C535"/>
  <c r="G534"/>
  <c r="F534"/>
  <c r="C534"/>
  <c r="G533"/>
  <c r="F533"/>
  <c r="C533"/>
  <c r="G532"/>
  <c r="F532"/>
  <c r="C532"/>
  <c r="G531"/>
  <c r="F531"/>
  <c r="C531"/>
  <c r="G530"/>
  <c r="F530"/>
  <c r="C530"/>
  <c r="G529"/>
  <c r="F529"/>
  <c r="C529"/>
  <c r="G528"/>
  <c r="F528"/>
  <c r="C528"/>
  <c r="G527"/>
  <c r="F527"/>
  <c r="C527"/>
  <c r="G526"/>
  <c r="F526"/>
  <c r="C526"/>
  <c r="G525"/>
  <c r="F525"/>
  <c r="C525"/>
  <c r="G524"/>
  <c r="F524"/>
  <c r="C524"/>
  <c r="G523"/>
  <c r="F523"/>
  <c r="C523"/>
  <c r="G522"/>
  <c r="F522"/>
  <c r="C522"/>
  <c r="G521"/>
  <c r="F521"/>
  <c r="C521"/>
  <c r="G520"/>
  <c r="F520"/>
  <c r="C520"/>
  <c r="G519"/>
  <c r="F519"/>
  <c r="C519"/>
  <c r="G518"/>
  <c r="F518"/>
  <c r="C518"/>
  <c r="G517"/>
  <c r="F517"/>
  <c r="C517"/>
  <c r="G516"/>
  <c r="F516"/>
  <c r="C516"/>
  <c r="G515"/>
  <c r="F515"/>
  <c r="C515"/>
  <c r="G514"/>
  <c r="F514"/>
  <c r="C514"/>
  <c r="G513"/>
  <c r="F513"/>
  <c r="C513"/>
  <c r="G512"/>
  <c r="F512"/>
  <c r="C512"/>
  <c r="G511"/>
  <c r="F511"/>
  <c r="C511"/>
  <c r="G510"/>
  <c r="F510"/>
  <c r="C510"/>
  <c r="G509"/>
  <c r="F509"/>
  <c r="C509"/>
  <c r="G508"/>
  <c r="F508"/>
  <c r="C508"/>
  <c r="G507"/>
  <c r="F507"/>
  <c r="C507"/>
  <c r="G506"/>
  <c r="F506"/>
  <c r="C506"/>
  <c r="G505"/>
  <c r="F505"/>
  <c r="C505"/>
  <c r="G504"/>
  <c r="F504"/>
  <c r="C504"/>
  <c r="G503"/>
  <c r="F503"/>
  <c r="C503"/>
  <c r="G502"/>
  <c r="F502"/>
  <c r="C502"/>
  <c r="G501"/>
  <c r="F501"/>
  <c r="C501"/>
  <c r="G500"/>
  <c r="F500"/>
  <c r="C500"/>
  <c r="G499"/>
  <c r="F499"/>
  <c r="C499"/>
  <c r="G498"/>
  <c r="F498"/>
  <c r="C498"/>
  <c r="G497"/>
  <c r="F497"/>
  <c r="C497"/>
  <c r="G496"/>
  <c r="F496"/>
  <c r="C496"/>
  <c r="G495"/>
  <c r="F495"/>
  <c r="C495"/>
  <c r="G494"/>
  <c r="F494"/>
  <c r="C494"/>
  <c r="G493"/>
  <c r="F493"/>
  <c r="C493"/>
  <c r="G492"/>
  <c r="F492"/>
  <c r="C492"/>
  <c r="G491"/>
  <c r="F491"/>
  <c r="C491"/>
  <c r="G490"/>
  <c r="F490"/>
  <c r="C490"/>
  <c r="G489"/>
  <c r="F489"/>
  <c r="C489"/>
  <c r="G488"/>
  <c r="F488"/>
  <c r="C488"/>
  <c r="G487"/>
  <c r="F487"/>
  <c r="C487"/>
  <c r="G486"/>
  <c r="F486"/>
  <c r="C486"/>
  <c r="G485"/>
  <c r="F485"/>
  <c r="C485"/>
  <c r="G484"/>
  <c r="F484"/>
  <c r="C484"/>
  <c r="G483"/>
  <c r="F483"/>
  <c r="C483"/>
  <c r="G482"/>
  <c r="F482"/>
  <c r="C482"/>
  <c r="G481"/>
  <c r="F481"/>
  <c r="C481"/>
  <c r="G480"/>
  <c r="F480"/>
  <c r="C480"/>
  <c r="G479"/>
  <c r="F479"/>
  <c r="C479"/>
  <c r="G478"/>
  <c r="F478"/>
  <c r="C478"/>
  <c r="G477"/>
  <c r="F477"/>
  <c r="C477"/>
  <c r="G476"/>
  <c r="F476"/>
  <c r="C476"/>
  <c r="G475"/>
  <c r="F475"/>
  <c r="C475"/>
  <c r="G474"/>
  <c r="F474"/>
  <c r="C474"/>
  <c r="G473"/>
  <c r="F473"/>
  <c r="C473"/>
  <c r="G472"/>
  <c r="F472"/>
  <c r="C472"/>
  <c r="G471"/>
  <c r="F471"/>
  <c r="C471"/>
  <c r="G470"/>
  <c r="F470"/>
  <c r="C470"/>
  <c r="G469"/>
  <c r="F469"/>
  <c r="C469"/>
  <c r="G468"/>
  <c r="F468"/>
  <c r="C468"/>
  <c r="G467"/>
  <c r="F467"/>
  <c r="C467"/>
  <c r="G466"/>
  <c r="F466"/>
  <c r="C466"/>
  <c r="G465"/>
  <c r="F465"/>
  <c r="C465"/>
  <c r="G464"/>
  <c r="F464"/>
  <c r="C464"/>
  <c r="G463"/>
  <c r="F463"/>
  <c r="C463"/>
  <c r="G462"/>
  <c r="F462"/>
  <c r="C462"/>
  <c r="G461"/>
  <c r="F461"/>
  <c r="C461"/>
  <c r="G460"/>
  <c r="F460"/>
  <c r="C460"/>
  <c r="G459"/>
  <c r="F459"/>
  <c r="C459"/>
  <c r="G458"/>
  <c r="F458"/>
  <c r="C458"/>
  <c r="G457"/>
  <c r="F457"/>
  <c r="C457"/>
  <c r="G456"/>
  <c r="F456"/>
  <c r="C456"/>
  <c r="G455"/>
  <c r="F455"/>
  <c r="C455"/>
  <c r="G454"/>
  <c r="F454"/>
  <c r="C454"/>
  <c r="G453"/>
  <c r="F453"/>
  <c r="C453"/>
  <c r="G452"/>
  <c r="F452"/>
  <c r="C452"/>
  <c r="G451"/>
  <c r="F451"/>
  <c r="C451"/>
  <c r="G450"/>
  <c r="F450"/>
  <c r="C450"/>
  <c r="G449"/>
  <c r="F449"/>
  <c r="C449"/>
  <c r="G448"/>
  <c r="F448"/>
  <c r="C448"/>
  <c r="G447"/>
  <c r="F447"/>
  <c r="C447"/>
  <c r="G446"/>
  <c r="F446"/>
  <c r="C446"/>
  <c r="G445"/>
  <c r="F445"/>
  <c r="C445"/>
  <c r="G444"/>
  <c r="F444"/>
  <c r="C444"/>
  <c r="G443"/>
  <c r="F443"/>
  <c r="C443"/>
  <c r="G442"/>
  <c r="F442"/>
  <c r="C442"/>
  <c r="G441"/>
  <c r="F441"/>
  <c r="C441"/>
  <c r="G440"/>
  <c r="F440"/>
  <c r="C440"/>
  <c r="G439"/>
  <c r="F439"/>
  <c r="C439"/>
  <c r="G438"/>
  <c r="F438"/>
  <c r="C438"/>
  <c r="G437"/>
  <c r="F437"/>
  <c r="C437"/>
  <c r="G436"/>
  <c r="F436"/>
  <c r="C436"/>
  <c r="G435"/>
  <c r="F435"/>
  <c r="C435"/>
  <c r="G434"/>
  <c r="F434"/>
  <c r="C434"/>
  <c r="G433"/>
  <c r="F433"/>
  <c r="C433"/>
  <c r="G432"/>
  <c r="F432"/>
  <c r="C432"/>
  <c r="G431"/>
  <c r="F431"/>
  <c r="C431"/>
  <c r="G430"/>
  <c r="F430"/>
  <c r="C430"/>
  <c r="G429"/>
  <c r="F429"/>
  <c r="C429"/>
  <c r="G428"/>
  <c r="F428"/>
  <c r="C428"/>
  <c r="G427"/>
  <c r="F427"/>
  <c r="C427"/>
  <c r="G426"/>
  <c r="F426"/>
  <c r="C426"/>
  <c r="G425"/>
  <c r="F425"/>
  <c r="C425"/>
  <c r="G424"/>
  <c r="F424"/>
  <c r="C424"/>
  <c r="G423"/>
  <c r="F423"/>
  <c r="C423"/>
  <c r="G422"/>
  <c r="F422"/>
  <c r="C422"/>
  <c r="G421"/>
  <c r="F421"/>
  <c r="C421"/>
  <c r="G420"/>
  <c r="F420"/>
  <c r="C420"/>
  <c r="G419"/>
  <c r="F419"/>
  <c r="C419"/>
  <c r="G418"/>
  <c r="F418"/>
  <c r="C418"/>
  <c r="G417"/>
  <c r="F417"/>
  <c r="C417"/>
  <c r="G416"/>
  <c r="F416"/>
  <c r="C416"/>
  <c r="G415"/>
  <c r="F415"/>
  <c r="C415"/>
  <c r="G414"/>
  <c r="F414"/>
  <c r="C414"/>
  <c r="G413"/>
  <c r="F413"/>
  <c r="C413"/>
  <c r="G412"/>
  <c r="F412"/>
  <c r="C412"/>
  <c r="G411"/>
  <c r="F411"/>
  <c r="C411"/>
  <c r="G410"/>
  <c r="F410"/>
  <c r="C410"/>
  <c r="G409"/>
  <c r="F409"/>
  <c r="C409"/>
  <c r="G408"/>
  <c r="F408"/>
  <c r="C408"/>
  <c r="G407"/>
  <c r="F407"/>
  <c r="C407"/>
  <c r="G406"/>
  <c r="F406"/>
  <c r="C406"/>
  <c r="G405"/>
  <c r="F405"/>
  <c r="C405"/>
  <c r="G404"/>
  <c r="F404"/>
  <c r="C404"/>
  <c r="G403"/>
  <c r="F403"/>
  <c r="C403"/>
  <c r="G402"/>
  <c r="F402"/>
  <c r="C402"/>
  <c r="G401"/>
  <c r="F401"/>
  <c r="C401"/>
  <c r="G400"/>
  <c r="F400"/>
  <c r="C400"/>
  <c r="G399"/>
  <c r="F399"/>
  <c r="C399"/>
  <c r="G398"/>
  <c r="F398"/>
  <c r="C398"/>
  <c r="G397"/>
  <c r="F397"/>
  <c r="C397"/>
  <c r="G396"/>
  <c r="F396"/>
  <c r="C396"/>
  <c r="G395"/>
  <c r="F395"/>
  <c r="C395"/>
  <c r="G394"/>
  <c r="F394"/>
  <c r="C394"/>
  <c r="G393"/>
  <c r="F393"/>
  <c r="C393"/>
  <c r="G392"/>
  <c r="F392"/>
  <c r="C392"/>
  <c r="G391"/>
  <c r="F391"/>
  <c r="C391"/>
  <c r="G390"/>
  <c r="F390"/>
  <c r="C390"/>
  <c r="G389"/>
  <c r="F389"/>
  <c r="C389"/>
  <c r="G388"/>
  <c r="F388"/>
  <c r="C388"/>
  <c r="G387"/>
  <c r="F387"/>
  <c r="C387"/>
  <c r="G386"/>
  <c r="F386"/>
  <c r="C386"/>
  <c r="G385"/>
  <c r="F385"/>
  <c r="C385"/>
  <c r="G384"/>
  <c r="F384"/>
  <c r="C384"/>
  <c r="G383"/>
  <c r="F383"/>
  <c r="C383"/>
  <c r="G382"/>
  <c r="F382"/>
  <c r="C382"/>
  <c r="G381"/>
  <c r="F381"/>
  <c r="C381"/>
  <c r="G380"/>
  <c r="F380"/>
  <c r="C380"/>
  <c r="G379"/>
  <c r="F379"/>
  <c r="C379"/>
  <c r="G378"/>
  <c r="F378"/>
  <c r="C378"/>
  <c r="G377"/>
  <c r="F377"/>
  <c r="C377"/>
  <c r="G376"/>
  <c r="F376"/>
  <c r="C376"/>
  <c r="G375"/>
  <c r="F375"/>
  <c r="C375"/>
  <c r="G374"/>
  <c r="F374"/>
  <c r="C374"/>
  <c r="G373"/>
  <c r="F373"/>
  <c r="C373"/>
  <c r="G372"/>
  <c r="F372"/>
  <c r="C372"/>
  <c r="G371"/>
  <c r="F371"/>
  <c r="C371"/>
  <c r="G370"/>
  <c r="F370"/>
  <c r="C370"/>
  <c r="G369"/>
  <c r="F369"/>
  <c r="C369"/>
  <c r="G368"/>
  <c r="F368"/>
  <c r="C368"/>
  <c r="G367"/>
  <c r="F367"/>
  <c r="C367"/>
  <c r="G366"/>
  <c r="F366"/>
  <c r="C366"/>
  <c r="G365"/>
  <c r="F365"/>
  <c r="C365"/>
  <c r="G364"/>
  <c r="F364"/>
  <c r="C364"/>
  <c r="G363"/>
  <c r="F363"/>
  <c r="C363"/>
  <c r="G362"/>
  <c r="F362"/>
  <c r="C362"/>
  <c r="G361"/>
  <c r="F361"/>
  <c r="C361"/>
  <c r="G360"/>
  <c r="F360"/>
  <c r="C360"/>
  <c r="G359"/>
  <c r="F359"/>
  <c r="C359"/>
  <c r="G358"/>
  <c r="F358"/>
  <c r="C358"/>
  <c r="G357"/>
  <c r="F357"/>
  <c r="C357"/>
  <c r="G356"/>
  <c r="F356"/>
  <c r="C356"/>
  <c r="G355"/>
  <c r="F355"/>
  <c r="C355"/>
  <c r="G354"/>
  <c r="F354"/>
  <c r="C354"/>
  <c r="G353"/>
  <c r="F353"/>
  <c r="C353"/>
  <c r="G352"/>
  <c r="F352"/>
  <c r="C352"/>
  <c r="G351"/>
  <c r="F351"/>
  <c r="C351"/>
  <c r="G350"/>
  <c r="F350"/>
  <c r="C350"/>
  <c r="G349"/>
  <c r="F349"/>
  <c r="C349"/>
  <c r="G348"/>
  <c r="F348"/>
  <c r="C348"/>
  <c r="G347"/>
  <c r="F347"/>
  <c r="C347"/>
  <c r="G346"/>
  <c r="F346"/>
  <c r="C346"/>
  <c r="G345"/>
  <c r="F345"/>
  <c r="C345"/>
  <c r="G344"/>
  <c r="F344"/>
  <c r="C344"/>
  <c r="G343"/>
  <c r="F343"/>
  <c r="C343"/>
  <c r="G342"/>
  <c r="F342"/>
  <c r="C342"/>
  <c r="G341"/>
  <c r="F341"/>
  <c r="C341"/>
  <c r="G340"/>
  <c r="F340"/>
  <c r="C340"/>
  <c r="G339"/>
  <c r="F339"/>
  <c r="C339"/>
  <c r="G338"/>
  <c r="F338"/>
  <c r="C338"/>
  <c r="G337"/>
  <c r="F337"/>
  <c r="C337"/>
  <c r="G336"/>
  <c r="F336"/>
  <c r="C336"/>
  <c r="G335"/>
  <c r="F335"/>
  <c r="C335"/>
  <c r="G334"/>
  <c r="F334"/>
  <c r="C334"/>
  <c r="G333"/>
  <c r="F333"/>
  <c r="C333"/>
  <c r="G332"/>
  <c r="F332"/>
  <c r="C332"/>
  <c r="G331"/>
  <c r="F331"/>
  <c r="C331"/>
  <c r="G330"/>
  <c r="F330"/>
  <c r="C330"/>
  <c r="G329"/>
  <c r="F329"/>
  <c r="C329"/>
  <c r="G328"/>
  <c r="F328"/>
  <c r="C328"/>
  <c r="G327"/>
  <c r="F327"/>
  <c r="C327"/>
  <c r="G326"/>
  <c r="F326"/>
  <c r="C326"/>
  <c r="G325"/>
  <c r="F325"/>
  <c r="C325"/>
  <c r="G324"/>
  <c r="F324"/>
  <c r="C324"/>
  <c r="G323"/>
  <c r="F323"/>
  <c r="C323"/>
  <c r="G322"/>
  <c r="F322"/>
  <c r="C322"/>
  <c r="G321"/>
  <c r="F321"/>
  <c r="C321"/>
  <c r="G320"/>
  <c r="F320"/>
  <c r="C320"/>
  <c r="G319"/>
  <c r="F319"/>
  <c r="C319"/>
  <c r="G318"/>
  <c r="F318"/>
  <c r="C318"/>
  <c r="G317"/>
  <c r="F317"/>
  <c r="C317"/>
  <c r="G316"/>
  <c r="F316"/>
  <c r="C316"/>
  <c r="G315"/>
  <c r="F315"/>
  <c r="C315"/>
  <c r="G314"/>
  <c r="F314"/>
  <c r="C314"/>
  <c r="G313"/>
  <c r="F313"/>
  <c r="C313"/>
  <c r="G312"/>
  <c r="F312"/>
  <c r="C312"/>
  <c r="G311"/>
  <c r="F311"/>
  <c r="C311"/>
  <c r="G310"/>
  <c r="F310"/>
  <c r="C310"/>
  <c r="G309"/>
  <c r="F309"/>
  <c r="C309"/>
  <c r="G308"/>
  <c r="F308"/>
  <c r="C308"/>
  <c r="G307"/>
  <c r="F307"/>
  <c r="C307"/>
  <c r="G306"/>
  <c r="F306"/>
  <c r="C306"/>
  <c r="G305"/>
  <c r="F305"/>
  <c r="C305"/>
  <c r="G304"/>
  <c r="F304"/>
  <c r="C304"/>
  <c r="G303"/>
  <c r="F303"/>
  <c r="C303"/>
  <c r="G302"/>
  <c r="F302"/>
  <c r="C302"/>
  <c r="G301"/>
  <c r="F301"/>
  <c r="C301"/>
  <c r="G300"/>
  <c r="F300"/>
  <c r="C300"/>
  <c r="G299"/>
  <c r="F299"/>
  <c r="C299"/>
  <c r="G298"/>
  <c r="F298"/>
  <c r="C298"/>
  <c r="G297"/>
  <c r="F297"/>
  <c r="C297"/>
  <c r="G296"/>
  <c r="F296"/>
  <c r="C296"/>
  <c r="G295"/>
  <c r="F295"/>
  <c r="C295"/>
  <c r="G294"/>
  <c r="F294"/>
  <c r="C294"/>
  <c r="G293"/>
  <c r="F293"/>
  <c r="C293"/>
  <c r="G292"/>
  <c r="F292"/>
  <c r="C292"/>
  <c r="G291"/>
  <c r="F291"/>
  <c r="C291"/>
  <c r="G290"/>
  <c r="F290"/>
  <c r="C290"/>
  <c r="G289"/>
  <c r="F289"/>
  <c r="C289"/>
  <c r="G288"/>
  <c r="F288"/>
  <c r="C288"/>
  <c r="G287"/>
  <c r="F287"/>
  <c r="C287"/>
  <c r="G286"/>
  <c r="F286"/>
  <c r="C286"/>
  <c r="G285"/>
  <c r="F285"/>
  <c r="C285"/>
  <c r="G284"/>
  <c r="F284"/>
  <c r="C284"/>
  <c r="G283"/>
  <c r="F283"/>
  <c r="C283"/>
  <c r="G282"/>
  <c r="F282"/>
  <c r="C282"/>
  <c r="G281"/>
  <c r="F281"/>
  <c r="C281"/>
  <c r="G280"/>
  <c r="F280"/>
  <c r="C280"/>
  <c r="G279"/>
  <c r="F279"/>
  <c r="C279"/>
  <c r="G278"/>
  <c r="F278"/>
  <c r="C278"/>
  <c r="G277"/>
  <c r="F277"/>
  <c r="C277"/>
  <c r="G276"/>
  <c r="F276"/>
  <c r="C276"/>
  <c r="G275"/>
  <c r="F275"/>
  <c r="C275"/>
  <c r="G274"/>
  <c r="F274"/>
  <c r="C274"/>
  <c r="G273"/>
  <c r="F273"/>
  <c r="C273"/>
  <c r="G272"/>
  <c r="F272"/>
  <c r="C272"/>
  <c r="G271"/>
  <c r="F271"/>
  <c r="C271"/>
  <c r="G270"/>
  <c r="F270"/>
  <c r="C270"/>
  <c r="G269"/>
  <c r="F269"/>
  <c r="C269"/>
  <c r="G268"/>
  <c r="F268"/>
  <c r="C268"/>
  <c r="G267"/>
  <c r="F267"/>
  <c r="C267"/>
  <c r="G266"/>
  <c r="F266"/>
  <c r="C266"/>
  <c r="G265"/>
  <c r="F265"/>
  <c r="C265"/>
  <c r="G264"/>
  <c r="F264"/>
  <c r="C264"/>
  <c r="G263"/>
  <c r="F263"/>
  <c r="C263"/>
  <c r="G262"/>
  <c r="F262"/>
  <c r="C262"/>
  <c r="G261"/>
  <c r="F261"/>
  <c r="C261"/>
  <c r="G260"/>
  <c r="F260"/>
  <c r="C260"/>
  <c r="G259"/>
  <c r="F259"/>
  <c r="C259"/>
  <c r="G258"/>
  <c r="F258"/>
  <c r="C258"/>
  <c r="G257"/>
  <c r="F257"/>
  <c r="C257"/>
  <c r="G256"/>
  <c r="F256"/>
  <c r="C256"/>
  <c r="G255"/>
  <c r="F255"/>
  <c r="C255"/>
  <c r="G254"/>
  <c r="F254"/>
  <c r="C254"/>
  <c r="G253"/>
  <c r="F253"/>
  <c r="C253"/>
  <c r="G252"/>
  <c r="F252"/>
  <c r="C252"/>
  <c r="G251"/>
  <c r="F251"/>
  <c r="C251"/>
  <c r="G250"/>
  <c r="F250"/>
  <c r="C250"/>
  <c r="G249"/>
  <c r="F249"/>
  <c r="C249"/>
  <c r="G248"/>
  <c r="F248"/>
  <c r="C248"/>
  <c r="G247"/>
  <c r="F247"/>
  <c r="C247"/>
  <c r="G246"/>
  <c r="F246"/>
  <c r="C246"/>
  <c r="G245"/>
  <c r="F245"/>
  <c r="C245"/>
  <c r="G244"/>
  <c r="F244"/>
  <c r="C244"/>
  <c r="G243"/>
  <c r="F243"/>
  <c r="C243"/>
  <c r="G242"/>
  <c r="F242"/>
  <c r="C242"/>
  <c r="G241"/>
  <c r="F241"/>
  <c r="C241"/>
  <c r="G240"/>
  <c r="F240"/>
  <c r="C240"/>
  <c r="G239"/>
  <c r="F239"/>
  <c r="C239"/>
  <c r="G238"/>
  <c r="F238"/>
  <c r="C238"/>
  <c r="G237"/>
  <c r="F237"/>
  <c r="C237"/>
  <c r="G236"/>
  <c r="F236"/>
  <c r="C236"/>
  <c r="G235"/>
  <c r="F235"/>
  <c r="C235"/>
  <c r="G234"/>
  <c r="F234"/>
  <c r="C234"/>
  <c r="G233"/>
  <c r="F233"/>
  <c r="C233"/>
  <c r="G232"/>
  <c r="F232"/>
  <c r="C232"/>
  <c r="G231"/>
  <c r="F231"/>
  <c r="C231"/>
  <c r="G230"/>
  <c r="F230"/>
  <c r="C230"/>
  <c r="G229"/>
  <c r="F229"/>
  <c r="C229"/>
  <c r="G228"/>
  <c r="F228"/>
  <c r="C228"/>
  <c r="G227"/>
  <c r="F227"/>
  <c r="C227"/>
  <c r="G226"/>
  <c r="F226"/>
  <c r="C226"/>
  <c r="G225"/>
  <c r="F225"/>
  <c r="C225"/>
  <c r="G224"/>
  <c r="F224"/>
  <c r="C224"/>
  <c r="G223"/>
  <c r="F223"/>
  <c r="C223"/>
  <c r="G222"/>
  <c r="F222"/>
  <c r="C222"/>
  <c r="G221"/>
  <c r="F221"/>
  <c r="C221"/>
  <c r="G220"/>
  <c r="F220"/>
  <c r="C220"/>
  <c r="G219"/>
  <c r="F219"/>
  <c r="C219"/>
  <c r="G218"/>
  <c r="F218"/>
  <c r="C218"/>
  <c r="G217"/>
  <c r="F217"/>
  <c r="C217"/>
  <c r="G216"/>
  <c r="F216"/>
  <c r="C216"/>
  <c r="G215"/>
  <c r="F215"/>
  <c r="C215"/>
  <c r="G214"/>
  <c r="F214"/>
  <c r="C214"/>
  <c r="G213"/>
  <c r="F213"/>
  <c r="C213"/>
  <c r="G212"/>
  <c r="F212"/>
  <c r="C212"/>
  <c r="G211"/>
  <c r="F211"/>
  <c r="C211"/>
  <c r="G210"/>
  <c r="F210"/>
  <c r="C210"/>
  <c r="G209"/>
  <c r="F209"/>
  <c r="C209"/>
  <c r="G208"/>
  <c r="F208"/>
  <c r="C208"/>
  <c r="G207"/>
  <c r="F207"/>
  <c r="C207"/>
  <c r="G206"/>
  <c r="F206"/>
  <c r="C206"/>
  <c r="G205"/>
  <c r="F205"/>
  <c r="C205"/>
  <c r="G204"/>
  <c r="F204"/>
  <c r="C204"/>
  <c r="G203"/>
  <c r="F203"/>
  <c r="C203"/>
  <c r="G202"/>
  <c r="F202"/>
  <c r="C202"/>
  <c r="G201"/>
  <c r="F201"/>
  <c r="C201"/>
  <c r="G200"/>
  <c r="F200"/>
  <c r="C200"/>
  <c r="G199"/>
  <c r="F199"/>
  <c r="C199"/>
  <c r="G198"/>
  <c r="F198"/>
  <c r="C198"/>
  <c r="G197"/>
  <c r="F197"/>
  <c r="C197"/>
  <c r="G196"/>
  <c r="F196"/>
  <c r="C196"/>
  <c r="G195"/>
  <c r="F195"/>
  <c r="C195"/>
  <c r="G194"/>
  <c r="F194"/>
  <c r="C194"/>
  <c r="G193"/>
  <c r="F193"/>
  <c r="C193"/>
  <c r="G192"/>
  <c r="F192"/>
  <c r="C192"/>
  <c r="G191"/>
  <c r="F191"/>
  <c r="C191"/>
  <c r="G190"/>
  <c r="F190"/>
  <c r="C190"/>
  <c r="G189"/>
  <c r="F189"/>
  <c r="C189"/>
  <c r="G188"/>
  <c r="F188"/>
  <c r="C188"/>
  <c r="G187"/>
  <c r="F187"/>
  <c r="C187"/>
  <c r="G186"/>
  <c r="F186"/>
  <c r="C186"/>
  <c r="G185"/>
  <c r="F185"/>
  <c r="C185"/>
  <c r="G184"/>
  <c r="F184"/>
  <c r="C184"/>
  <c r="G183"/>
  <c r="F183"/>
  <c r="C183"/>
  <c r="G182"/>
  <c r="F182"/>
  <c r="C182"/>
  <c r="G181"/>
  <c r="F181"/>
  <c r="C181"/>
  <c r="G180"/>
  <c r="F180"/>
  <c r="C180"/>
  <c r="G179"/>
  <c r="F179"/>
  <c r="C179"/>
  <c r="G178"/>
  <c r="F178"/>
  <c r="C178"/>
  <c r="G177"/>
  <c r="F177"/>
  <c r="C177"/>
  <c r="G176"/>
  <c r="F176"/>
  <c r="C176"/>
  <c r="G175"/>
  <c r="F175"/>
  <c r="C175"/>
  <c r="G174"/>
  <c r="F174"/>
  <c r="C174"/>
  <c r="G173"/>
  <c r="F173"/>
  <c r="C173"/>
  <c r="G172"/>
  <c r="F172"/>
  <c r="C172"/>
  <c r="G171"/>
  <c r="F171"/>
  <c r="C171"/>
  <c r="G170"/>
  <c r="F170"/>
  <c r="C170"/>
  <c r="G169"/>
  <c r="F169"/>
  <c r="C169"/>
  <c r="G168"/>
  <c r="F168"/>
  <c r="C168"/>
  <c r="G167"/>
  <c r="F167"/>
  <c r="C167"/>
  <c r="G166"/>
  <c r="F166"/>
  <c r="C166"/>
  <c r="G165"/>
  <c r="F165"/>
  <c r="C165"/>
  <c r="G164"/>
  <c r="F164"/>
  <c r="C164"/>
  <c r="G163"/>
  <c r="F163"/>
  <c r="C163"/>
  <c r="G162"/>
  <c r="F162"/>
  <c r="C162"/>
  <c r="G161"/>
  <c r="F161"/>
  <c r="C161"/>
  <c r="G160"/>
  <c r="F160"/>
  <c r="C160"/>
  <c r="G159"/>
  <c r="F159"/>
  <c r="C159"/>
  <c r="G158"/>
  <c r="F158"/>
  <c r="C158"/>
  <c r="G157"/>
  <c r="F157"/>
  <c r="C157"/>
  <c r="G156"/>
  <c r="F156"/>
  <c r="C156"/>
  <c r="G155"/>
  <c r="F155"/>
  <c r="C155"/>
  <c r="G154"/>
  <c r="F154"/>
  <c r="C154"/>
  <c r="G153"/>
  <c r="F153"/>
  <c r="C153"/>
  <c r="G152"/>
  <c r="F152"/>
  <c r="C152"/>
  <c r="G151"/>
  <c r="F151"/>
  <c r="C151"/>
  <c r="G150"/>
  <c r="F150"/>
  <c r="C150"/>
  <c r="G149"/>
  <c r="F149"/>
  <c r="C149"/>
  <c r="G148"/>
  <c r="F148"/>
  <c r="C148"/>
  <c r="G147"/>
  <c r="F147"/>
  <c r="C147"/>
  <c r="G146"/>
  <c r="F146"/>
  <c r="C146"/>
  <c r="G145"/>
  <c r="F145"/>
  <c r="C145"/>
  <c r="G144"/>
  <c r="F144"/>
  <c r="C144"/>
  <c r="G143"/>
  <c r="F143"/>
  <c r="C143"/>
  <c r="G142"/>
  <c r="F142"/>
  <c r="C142"/>
  <c r="G141"/>
  <c r="F141"/>
  <c r="C141"/>
  <c r="G140"/>
  <c r="F140"/>
  <c r="C140"/>
  <c r="G139"/>
  <c r="F139"/>
  <c r="C139"/>
  <c r="G138"/>
  <c r="F138"/>
  <c r="C138"/>
  <c r="G137"/>
  <c r="F137"/>
  <c r="C137"/>
  <c r="G136"/>
  <c r="F136"/>
  <c r="C136"/>
  <c r="G135"/>
  <c r="F135"/>
  <c r="C135"/>
  <c r="G134"/>
  <c r="F134"/>
  <c r="C134"/>
  <c r="G133"/>
  <c r="F133"/>
  <c r="C133"/>
  <c r="G132"/>
  <c r="F132"/>
  <c r="C132"/>
  <c r="G131"/>
  <c r="F131"/>
  <c r="C131"/>
  <c r="G130"/>
  <c r="F130"/>
  <c r="C130"/>
  <c r="G129"/>
  <c r="F129"/>
  <c r="C129"/>
  <c r="G128"/>
  <c r="F128"/>
  <c r="C128"/>
  <c r="G127"/>
  <c r="F127"/>
  <c r="C127"/>
  <c r="G126"/>
  <c r="F126"/>
  <c r="C126"/>
  <c r="G125"/>
  <c r="F125"/>
  <c r="C125"/>
  <c r="G124"/>
  <c r="F124"/>
  <c r="C124"/>
  <c r="G123"/>
  <c r="F123"/>
  <c r="C123"/>
  <c r="G122"/>
  <c r="F122"/>
  <c r="C122"/>
  <c r="G121"/>
  <c r="F121"/>
  <c r="C121"/>
  <c r="G120"/>
  <c r="F120"/>
  <c r="C120"/>
  <c r="G119"/>
  <c r="F119"/>
  <c r="C119"/>
  <c r="G118"/>
  <c r="F118"/>
  <c r="C118"/>
  <c r="G117"/>
  <c r="F117"/>
  <c r="C117"/>
  <c r="G116"/>
  <c r="F116"/>
  <c r="C116"/>
  <c r="G115"/>
  <c r="F115"/>
  <c r="C115"/>
  <c r="G114"/>
  <c r="F114"/>
  <c r="C114"/>
  <c r="G113"/>
  <c r="F113"/>
  <c r="C113"/>
  <c r="G112"/>
  <c r="F112"/>
  <c r="C112"/>
  <c r="G111"/>
  <c r="F111"/>
  <c r="C111"/>
  <c r="G110"/>
  <c r="F110"/>
  <c r="C110"/>
  <c r="G109"/>
  <c r="F109"/>
  <c r="C109"/>
  <c r="G108"/>
  <c r="F108"/>
  <c r="C108"/>
  <c r="G107"/>
  <c r="F107"/>
  <c r="C107"/>
  <c r="G106"/>
  <c r="F106"/>
  <c r="C106"/>
  <c r="G105"/>
  <c r="F105"/>
  <c r="C105"/>
  <c r="G104"/>
  <c r="F104"/>
  <c r="C104"/>
  <c r="G103"/>
  <c r="F103"/>
  <c r="C103"/>
  <c r="G102"/>
  <c r="F102"/>
  <c r="C102"/>
  <c r="G101"/>
  <c r="F101"/>
  <c r="C101"/>
  <c r="G100"/>
  <c r="F100"/>
  <c r="C100"/>
  <c r="G99"/>
  <c r="F99"/>
  <c r="C99"/>
  <c r="G98"/>
  <c r="F98"/>
  <c r="C98"/>
  <c r="G97"/>
  <c r="F97"/>
  <c r="C97"/>
  <c r="G96"/>
  <c r="F96"/>
  <c r="C96"/>
  <c r="G95"/>
  <c r="F95"/>
  <c r="C95"/>
  <c r="G94"/>
  <c r="F94"/>
  <c r="C94"/>
  <c r="G93"/>
  <c r="F93"/>
  <c r="C93"/>
  <c r="G92"/>
  <c r="F92"/>
  <c r="C92"/>
  <c r="G91"/>
  <c r="F91"/>
  <c r="C91"/>
  <c r="G90"/>
  <c r="F90"/>
  <c r="C90"/>
  <c r="G89"/>
  <c r="F89"/>
  <c r="C89"/>
  <c r="G88"/>
  <c r="F88"/>
  <c r="C88"/>
  <c r="G87"/>
  <c r="F87"/>
  <c r="C87"/>
  <c r="G86"/>
  <c r="F86"/>
  <c r="C86"/>
  <c r="G85"/>
  <c r="F85"/>
  <c r="C85"/>
  <c r="G84"/>
  <c r="F84"/>
  <c r="C84"/>
  <c r="G83"/>
  <c r="F83"/>
  <c r="C83"/>
  <c r="G82"/>
  <c r="F82"/>
  <c r="C82"/>
  <c r="G81"/>
  <c r="F81"/>
  <c r="C81"/>
  <c r="G80"/>
  <c r="F80"/>
  <c r="C80"/>
  <c r="G79"/>
  <c r="F79"/>
  <c r="C79"/>
  <c r="G78"/>
  <c r="F78"/>
  <c r="C78"/>
  <c r="G77"/>
  <c r="F77"/>
  <c r="C77"/>
  <c r="G76"/>
  <c r="F76"/>
  <c r="C76"/>
  <c r="G75"/>
  <c r="F75"/>
  <c r="C75"/>
  <c r="G74"/>
  <c r="F74"/>
  <c r="C74"/>
  <c r="G73"/>
  <c r="F73"/>
  <c r="C73"/>
  <c r="G72"/>
  <c r="F72"/>
  <c r="C72"/>
  <c r="G71"/>
  <c r="F71"/>
  <c r="C71"/>
  <c r="G70"/>
  <c r="F70"/>
  <c r="C70"/>
  <c r="G69"/>
  <c r="F69"/>
  <c r="C69"/>
  <c r="G68"/>
  <c r="F68"/>
  <c r="C68"/>
  <c r="G67"/>
  <c r="F67"/>
  <c r="C67"/>
  <c r="G66"/>
  <c r="F66"/>
  <c r="C66"/>
  <c r="G65"/>
  <c r="F65"/>
  <c r="C65"/>
  <c r="G64"/>
  <c r="F64"/>
  <c r="C64"/>
  <c r="G63"/>
  <c r="F63"/>
  <c r="C63"/>
  <c r="G62"/>
  <c r="F62"/>
  <c r="C62"/>
  <c r="G61"/>
  <c r="F61"/>
  <c r="C61"/>
  <c r="G60"/>
  <c r="F60"/>
  <c r="C60"/>
  <c r="G59"/>
  <c r="F59"/>
  <c r="C59"/>
  <c r="G58"/>
  <c r="F58"/>
  <c r="C58"/>
  <c r="G57"/>
  <c r="F57"/>
  <c r="C57"/>
  <c r="G56"/>
  <c r="F56"/>
  <c r="C56"/>
  <c r="G55"/>
  <c r="F55"/>
  <c r="C55"/>
  <c r="G54"/>
  <c r="F54"/>
  <c r="C54"/>
  <c r="G53"/>
  <c r="F53"/>
  <c r="C53"/>
  <c r="G52"/>
  <c r="F52"/>
  <c r="C52"/>
  <c r="G51"/>
  <c r="F51"/>
  <c r="C51"/>
  <c r="G50"/>
  <c r="F50"/>
  <c r="C50"/>
  <c r="G49"/>
  <c r="F49"/>
  <c r="C49"/>
  <c r="G48"/>
  <c r="F48"/>
  <c r="C48"/>
  <c r="G47"/>
  <c r="F47"/>
  <c r="C47"/>
  <c r="G46"/>
  <c r="F46"/>
  <c r="C46"/>
  <c r="G45"/>
  <c r="F45"/>
  <c r="C45"/>
  <c r="G44"/>
  <c r="F44"/>
  <c r="C44"/>
  <c r="G43"/>
  <c r="F43"/>
  <c r="C43"/>
  <c r="G42"/>
  <c r="F42"/>
  <c r="C42"/>
  <c r="G41"/>
  <c r="F41"/>
  <c r="C41"/>
  <c r="G40"/>
  <c r="F40"/>
  <c r="C40"/>
  <c r="G39"/>
  <c r="F39"/>
  <c r="C39"/>
  <c r="G38"/>
  <c r="F38"/>
  <c r="C38"/>
  <c r="G37"/>
  <c r="F37"/>
  <c r="C37"/>
  <c r="G36"/>
  <c r="F36"/>
  <c r="C36"/>
  <c r="G35"/>
  <c r="F35"/>
  <c r="C35"/>
  <c r="G34"/>
  <c r="F34"/>
  <c r="C34"/>
  <c r="G33"/>
  <c r="F33"/>
  <c r="C33"/>
  <c r="G32"/>
  <c r="F32"/>
  <c r="C32"/>
  <c r="G31"/>
  <c r="F31"/>
  <c r="C31"/>
  <c r="G30"/>
  <c r="F30"/>
  <c r="C30"/>
  <c r="G29"/>
  <c r="F29"/>
  <c r="C29"/>
  <c r="G28"/>
  <c r="F28"/>
  <c r="C28"/>
  <c r="G27"/>
  <c r="F27"/>
  <c r="C27"/>
  <c r="G26"/>
  <c r="F26"/>
  <c r="C26"/>
  <c r="G25"/>
  <c r="F25"/>
  <c r="C25"/>
  <c r="G24"/>
  <c r="F24"/>
  <c r="C24"/>
  <c r="G23"/>
  <c r="F23"/>
  <c r="C23"/>
  <c r="G22"/>
  <c r="F22"/>
  <c r="C22"/>
  <c r="G21"/>
  <c r="F21"/>
  <c r="C21"/>
  <c r="G20"/>
  <c r="F20"/>
  <c r="C20"/>
  <c r="G19"/>
  <c r="F19"/>
  <c r="C19"/>
  <c r="G18"/>
  <c r="F18"/>
  <c r="C18"/>
  <c r="G17"/>
  <c r="F17"/>
  <c r="C17"/>
  <c r="G16"/>
  <c r="F16"/>
  <c r="C16"/>
  <c r="G15"/>
  <c r="F15"/>
  <c r="C15"/>
  <c r="G14"/>
  <c r="F14"/>
  <c r="C14"/>
  <c r="G13"/>
  <c r="F13"/>
  <c r="C13"/>
  <c r="G12"/>
  <c r="F12"/>
  <c r="C12"/>
  <c r="G11"/>
  <c r="F11"/>
  <c r="C11"/>
  <c r="G10"/>
  <c r="F10"/>
  <c r="C10"/>
  <c r="G9"/>
  <c r="F9"/>
  <c r="C9"/>
  <c r="G8"/>
  <c r="F8"/>
  <c r="C8"/>
  <c r="G7"/>
  <c r="F7"/>
  <c r="C7"/>
  <c r="G6"/>
  <c r="F6"/>
  <c r="C6"/>
  <c r="G5"/>
  <c r="F5"/>
  <c r="C5"/>
  <c r="G4"/>
  <c r="F4"/>
  <c r="C4"/>
  <c r="G3"/>
  <c r="F3"/>
  <c r="C3"/>
</calcChain>
</file>

<file path=xl/sharedStrings.xml><?xml version="1.0" encoding="utf-8"?>
<sst xmlns="http://schemas.openxmlformats.org/spreadsheetml/2006/main" count="3550" uniqueCount="1184">
  <si>
    <t>2019年南昌市第三批申请技能提升补贴名单汇总表</t>
  </si>
  <si>
    <t>序号</t>
  </si>
  <si>
    <t>姓名</t>
  </si>
  <si>
    <t>技能证书编号</t>
  </si>
  <si>
    <t>职业工种</t>
  </si>
  <si>
    <t>等级</t>
  </si>
  <si>
    <t>发证日期</t>
  </si>
  <si>
    <t>金额</t>
  </si>
  <si>
    <t>薛滨山</t>
  </si>
  <si>
    <t>消防设施操作员</t>
  </si>
  <si>
    <t>初级</t>
  </si>
  <si>
    <t>崔敏</t>
  </si>
  <si>
    <t>胡莉南</t>
  </si>
  <si>
    <t>保育员</t>
  </si>
  <si>
    <t>胡海花</t>
  </si>
  <si>
    <t>徐美港</t>
  </si>
  <si>
    <t>万锋</t>
  </si>
  <si>
    <t>建（构）筑消防员</t>
  </si>
  <si>
    <t>雷杰</t>
  </si>
  <si>
    <t>汽车维修工</t>
  </si>
  <si>
    <t>中级</t>
  </si>
  <si>
    <t>朱康睿</t>
  </si>
  <si>
    <t>周贇</t>
  </si>
  <si>
    <t>周高翔</t>
  </si>
  <si>
    <t>饶红</t>
  </si>
  <si>
    <t>许光</t>
  </si>
  <si>
    <t>茶艺师</t>
  </si>
  <si>
    <t>杨军</t>
  </si>
  <si>
    <t>熊建伟</t>
  </si>
  <si>
    <t>周圣人</t>
  </si>
  <si>
    <t>邹梦祺</t>
  </si>
  <si>
    <t>吴风来</t>
  </si>
  <si>
    <t>万玮</t>
  </si>
  <si>
    <t>钳工</t>
  </si>
  <si>
    <t>胡涛</t>
  </si>
  <si>
    <t>章莉</t>
  </si>
  <si>
    <t>汽车修理工</t>
  </si>
  <si>
    <t>涂艳</t>
  </si>
  <si>
    <t>赖春霞</t>
  </si>
  <si>
    <t>刘剑锋</t>
  </si>
  <si>
    <t>周玉凤</t>
  </si>
  <si>
    <t>邓秀玲</t>
  </si>
  <si>
    <t>申琳</t>
  </si>
  <si>
    <t>陶小成</t>
  </si>
  <si>
    <t>车工</t>
  </si>
  <si>
    <t>杨丽</t>
  </si>
  <si>
    <t>张志伟</t>
  </si>
  <si>
    <t>樊旭金</t>
  </si>
  <si>
    <t>郭荣</t>
  </si>
  <si>
    <t>周肴</t>
  </si>
  <si>
    <t>李林</t>
  </si>
  <si>
    <t>黄钟</t>
  </si>
  <si>
    <t>韩丰</t>
  </si>
  <si>
    <t>熊燕南</t>
  </si>
  <si>
    <t>胡晓燕</t>
  </si>
  <si>
    <t>汪杰</t>
  </si>
  <si>
    <t>魏志军</t>
  </si>
  <si>
    <t>刘谧</t>
  </si>
  <si>
    <t>黄自理</t>
  </si>
  <si>
    <t>黄自丹</t>
  </si>
  <si>
    <t>辛伊笛</t>
  </si>
  <si>
    <t>聂芬</t>
  </si>
  <si>
    <t>杨兵</t>
  </si>
  <si>
    <t>李西施</t>
  </si>
  <si>
    <t>梅廷华</t>
  </si>
  <si>
    <t>中式烹调师</t>
  </si>
  <si>
    <t>万小斌</t>
  </si>
  <si>
    <t>徐兵</t>
  </si>
  <si>
    <t>卢琦</t>
  </si>
  <si>
    <t>应宗文</t>
  </si>
  <si>
    <t>朱晓雪</t>
  </si>
  <si>
    <t>卢艳华</t>
  </si>
  <si>
    <t>刘金平</t>
  </si>
  <si>
    <t>电工</t>
  </si>
  <si>
    <t>张雅芬</t>
  </si>
  <si>
    <t>王丽</t>
  </si>
  <si>
    <t>徐莉娜</t>
  </si>
  <si>
    <t>古春燕</t>
  </si>
  <si>
    <t>于琴</t>
  </si>
  <si>
    <t>董艳丽</t>
  </si>
  <si>
    <t>余祉娴</t>
  </si>
  <si>
    <t>李绍梅</t>
  </si>
  <si>
    <t>电线电缆制造工</t>
  </si>
  <si>
    <t>余圣军</t>
  </si>
  <si>
    <t>彭蔚</t>
  </si>
  <si>
    <t>刘根兰</t>
  </si>
  <si>
    <t>郭伟</t>
  </si>
  <si>
    <t>机械设备修理人员电工</t>
  </si>
  <si>
    <t>何柯</t>
  </si>
  <si>
    <t>魏芳芳</t>
  </si>
  <si>
    <t>龚华云</t>
  </si>
  <si>
    <t>胡建平</t>
  </si>
  <si>
    <t>龚盈</t>
  </si>
  <si>
    <t>卢恩明</t>
  </si>
  <si>
    <t>熊小仁</t>
  </si>
  <si>
    <t>陈志新</t>
  </si>
  <si>
    <t>王建良</t>
  </si>
  <si>
    <t>李云海</t>
  </si>
  <si>
    <t>陈刚</t>
  </si>
  <si>
    <t>何安康</t>
  </si>
  <si>
    <t>施宏强</t>
  </si>
  <si>
    <t>陈玲香</t>
  </si>
  <si>
    <t>龚国强</t>
  </si>
  <si>
    <t>尚鸿斌</t>
  </si>
  <si>
    <t>胡爱民</t>
  </si>
  <si>
    <t>王卓超</t>
  </si>
  <si>
    <t>维修工</t>
  </si>
  <si>
    <t>王巧云</t>
  </si>
  <si>
    <t>涂清龙</t>
  </si>
  <si>
    <t>王亮</t>
  </si>
  <si>
    <t>李小玲</t>
  </si>
  <si>
    <t>张绍想</t>
  </si>
  <si>
    <t>董梁红</t>
  </si>
  <si>
    <t>毛海波</t>
  </si>
  <si>
    <t>熊中伟</t>
  </si>
  <si>
    <t>机修钳工</t>
  </si>
  <si>
    <t>唐先凤</t>
  </si>
  <si>
    <t>刘秀彬</t>
  </si>
  <si>
    <t>熊晖</t>
  </si>
  <si>
    <t>章妍</t>
  </si>
  <si>
    <t>赵水根</t>
  </si>
  <si>
    <t>张绍文</t>
  </si>
  <si>
    <t>陶侕强</t>
  </si>
  <si>
    <t>樊红超</t>
  </si>
  <si>
    <t>秦四芸</t>
  </si>
  <si>
    <t>汪小燕</t>
  </si>
  <si>
    <t>陶燕</t>
  </si>
  <si>
    <t>饶静</t>
  </si>
  <si>
    <t>李慧君</t>
  </si>
  <si>
    <t>黄嘉伟</t>
  </si>
  <si>
    <t>肖云辉</t>
  </si>
  <si>
    <t>肖云虹</t>
  </si>
  <si>
    <t>何丽琼</t>
  </si>
  <si>
    <t>樊英</t>
  </si>
  <si>
    <t>杜凑娇</t>
  </si>
  <si>
    <t>姜红霞</t>
  </si>
  <si>
    <t>廖云云</t>
  </si>
  <si>
    <t>汤杰</t>
  </si>
  <si>
    <t>万依依</t>
  </si>
  <si>
    <t>刘芬芬</t>
  </si>
  <si>
    <t>万小春</t>
  </si>
  <si>
    <t>熊小峰</t>
  </si>
  <si>
    <t>黄镜如</t>
  </si>
  <si>
    <t>施美香</t>
  </si>
  <si>
    <t>刘冬英</t>
  </si>
  <si>
    <t>邓平兰</t>
  </si>
  <si>
    <t>徐泓汶</t>
  </si>
  <si>
    <t>欧阳斌</t>
  </si>
  <si>
    <t>熊赛琴</t>
  </si>
  <si>
    <t>邱燕</t>
  </si>
  <si>
    <t>李玉华</t>
  </si>
  <si>
    <t>皮明丽</t>
  </si>
  <si>
    <t>丁艳</t>
  </si>
  <si>
    <t>谭荣英</t>
  </si>
  <si>
    <t>梁莺娥</t>
  </si>
  <si>
    <t>万利华</t>
  </si>
  <si>
    <t>伍娟娟</t>
  </si>
  <si>
    <t>方红</t>
  </si>
  <si>
    <t>刘颖芳</t>
  </si>
  <si>
    <t>张欣</t>
  </si>
  <si>
    <t>高怡</t>
  </si>
  <si>
    <t>谢姗</t>
  </si>
  <si>
    <t>胡楚楚</t>
  </si>
  <si>
    <t>殷雯</t>
  </si>
  <si>
    <t>万斐媛</t>
  </si>
  <si>
    <t>徐文远</t>
  </si>
  <si>
    <t>涂诗</t>
  </si>
  <si>
    <t>胡佳</t>
  </si>
  <si>
    <t>万驰宇</t>
  </si>
  <si>
    <t>马萌</t>
  </si>
  <si>
    <t>张辉</t>
  </si>
  <si>
    <t>胡佳丽</t>
  </si>
  <si>
    <t>柏静</t>
  </si>
  <si>
    <t>余霁</t>
  </si>
  <si>
    <t>赵敏</t>
  </si>
  <si>
    <t>龚思曼</t>
  </si>
  <si>
    <t>徐玲</t>
  </si>
  <si>
    <t>刘瑶</t>
  </si>
  <si>
    <t>黄志红</t>
  </si>
  <si>
    <t>姚晓明</t>
  </si>
  <si>
    <t>涂远婷</t>
  </si>
  <si>
    <t>徐龙苏</t>
  </si>
  <si>
    <t>王润根</t>
  </si>
  <si>
    <t>罗向东</t>
  </si>
  <si>
    <t>徐松松</t>
  </si>
  <si>
    <t>彭芳伟</t>
  </si>
  <si>
    <t>车必茁</t>
  </si>
  <si>
    <t>徐金花</t>
  </si>
  <si>
    <t>周红</t>
  </si>
  <si>
    <t>万冬琴</t>
  </si>
  <si>
    <t>尹梦昕</t>
  </si>
  <si>
    <t>熊佳伟</t>
  </si>
  <si>
    <t>张瀚升</t>
  </si>
  <si>
    <t>冯绍魁</t>
  </si>
  <si>
    <t>李霜</t>
  </si>
  <si>
    <t>罗水荣</t>
  </si>
  <si>
    <t>陈爱晖</t>
  </si>
  <si>
    <t>方莹</t>
  </si>
  <si>
    <t>邓淑平</t>
  </si>
  <si>
    <t>陶淑梅</t>
  </si>
  <si>
    <t>刘秀</t>
  </si>
  <si>
    <t>刘珍</t>
  </si>
  <si>
    <t>邓莉</t>
  </si>
  <si>
    <t>黄丽平</t>
  </si>
  <si>
    <t>万志慧</t>
  </si>
  <si>
    <t>陈祎婧</t>
  </si>
  <si>
    <t>晏梦娴</t>
  </si>
  <si>
    <t>吴红</t>
  </si>
  <si>
    <t>陈为民</t>
  </si>
  <si>
    <t>张庆华</t>
  </si>
  <si>
    <t>张雅玲</t>
  </si>
  <si>
    <t>蔡小林</t>
  </si>
  <si>
    <t>胡春兵</t>
  </si>
  <si>
    <t>蒋利民</t>
  </si>
  <si>
    <t>肖琼</t>
  </si>
  <si>
    <t>龚常青</t>
  </si>
  <si>
    <t>申江</t>
  </si>
  <si>
    <t>赵明明</t>
  </si>
  <si>
    <t>宋雨</t>
  </si>
  <si>
    <t>肖潇</t>
  </si>
  <si>
    <t>危小衠</t>
  </si>
  <si>
    <t>赵晶</t>
  </si>
  <si>
    <t>方翔</t>
  </si>
  <si>
    <t>万浩然</t>
  </si>
  <si>
    <t>蒋波</t>
  </si>
  <si>
    <t>周和尚</t>
  </si>
  <si>
    <t>徐锐</t>
  </si>
  <si>
    <t>陶文成</t>
  </si>
  <si>
    <t>魏爱民</t>
  </si>
  <si>
    <t>罗国平</t>
  </si>
  <si>
    <t>李志洪</t>
  </si>
  <si>
    <t>陶一君</t>
  </si>
  <si>
    <t>张益龙</t>
  </si>
  <si>
    <t>陈辉</t>
  </si>
  <si>
    <t>杨波</t>
  </si>
  <si>
    <t>郑青</t>
  </si>
  <si>
    <t>余红</t>
  </si>
  <si>
    <t>张元凯</t>
  </si>
  <si>
    <t>言欣</t>
  </si>
  <si>
    <t>桂文海</t>
  </si>
  <si>
    <t>黄志勤</t>
  </si>
  <si>
    <t>刘远</t>
  </si>
  <si>
    <t>段春红</t>
  </si>
  <si>
    <t>梁志强</t>
  </si>
  <si>
    <t>邓友明</t>
  </si>
  <si>
    <t>张雯</t>
  </si>
  <si>
    <t>李明</t>
  </si>
  <si>
    <t>刘小强</t>
  </si>
  <si>
    <t>江伟</t>
  </si>
  <si>
    <t>林济华</t>
  </si>
  <si>
    <t>张丽荣</t>
  </si>
  <si>
    <t>唐卫萍</t>
  </si>
  <si>
    <t>梁斌</t>
  </si>
  <si>
    <t>熊慧敏</t>
  </si>
  <si>
    <t>姚俊</t>
  </si>
  <si>
    <t>万梁</t>
  </si>
  <si>
    <t>尹春</t>
  </si>
  <si>
    <t>李春华</t>
  </si>
  <si>
    <t>赵峰</t>
  </si>
  <si>
    <t>刘双勤</t>
  </si>
  <si>
    <t>艾军恩</t>
  </si>
  <si>
    <t>机械冷加工人员</t>
  </si>
  <si>
    <t>陈维</t>
  </si>
  <si>
    <t>汽车维修</t>
  </si>
  <si>
    <t>朱世铭</t>
  </si>
  <si>
    <t>华奕</t>
  </si>
  <si>
    <t>黄艳</t>
  </si>
  <si>
    <t>刘剑剀</t>
  </si>
  <si>
    <t>黄雪飞</t>
  </si>
  <si>
    <t>甘小娇</t>
  </si>
  <si>
    <t>姜超</t>
  </si>
  <si>
    <t>许剑</t>
  </si>
  <si>
    <t>黄琳洁</t>
  </si>
  <si>
    <t>徐俊强</t>
  </si>
  <si>
    <t>廖斌</t>
  </si>
  <si>
    <t>饶佳</t>
  </si>
  <si>
    <t>吴彩云</t>
  </si>
  <si>
    <t>董雪梅</t>
  </si>
  <si>
    <t>邓霖</t>
  </si>
  <si>
    <t>邹力光</t>
  </si>
  <si>
    <t>张春</t>
  </si>
  <si>
    <t>徐桃枝</t>
  </si>
  <si>
    <t>樊志强</t>
  </si>
  <si>
    <t>张晓云</t>
  </si>
  <si>
    <t>万文丽</t>
  </si>
  <si>
    <t>杨上强</t>
  </si>
  <si>
    <t>尹莉萍</t>
  </si>
  <si>
    <t>陶波</t>
  </si>
  <si>
    <t>陈炜涛</t>
  </si>
  <si>
    <t>杨芳</t>
  </si>
  <si>
    <t>张国标</t>
  </si>
  <si>
    <t>王磊</t>
  </si>
  <si>
    <t>刘国文</t>
  </si>
  <si>
    <t>蒋琼</t>
  </si>
  <si>
    <t>蒋萍</t>
  </si>
  <si>
    <t>曹唐珍</t>
  </si>
  <si>
    <t>邬新萍</t>
  </si>
  <si>
    <t>李翔</t>
  </si>
  <si>
    <t>华文蔚</t>
  </si>
  <si>
    <t>周恺</t>
  </si>
  <si>
    <t>沈清方</t>
  </si>
  <si>
    <t>熊云</t>
  </si>
  <si>
    <t>梁本胜</t>
  </si>
  <si>
    <t>陈朝霞</t>
  </si>
  <si>
    <t>褚红花</t>
  </si>
  <si>
    <t>林莉娟</t>
  </si>
  <si>
    <t>谭晓华</t>
  </si>
  <si>
    <t>陈晶</t>
  </si>
  <si>
    <t>成阳</t>
  </si>
  <si>
    <t>艾丽华</t>
  </si>
  <si>
    <t>胡萍</t>
  </si>
  <si>
    <t>周瑞珍</t>
  </si>
  <si>
    <t>汪雯</t>
  </si>
  <si>
    <t>辛捷</t>
  </si>
  <si>
    <t>彭舟</t>
  </si>
  <si>
    <t>文强</t>
  </si>
  <si>
    <t>黄烨</t>
  </si>
  <si>
    <t>韩莉群</t>
  </si>
  <si>
    <t>叶志英</t>
  </si>
  <si>
    <t>温荆容</t>
  </si>
  <si>
    <t>刘涛</t>
  </si>
  <si>
    <t>程瑶</t>
  </si>
  <si>
    <t>杨年宏</t>
  </si>
  <si>
    <t>康宏晋</t>
  </si>
  <si>
    <t>龚平</t>
  </si>
  <si>
    <t>黄冰</t>
  </si>
  <si>
    <t>石丽萍</t>
  </si>
  <si>
    <t>郁红跃</t>
  </si>
  <si>
    <t>姜红卫</t>
  </si>
  <si>
    <t>张洪生</t>
  </si>
  <si>
    <t>李龙</t>
  </si>
  <si>
    <t>李娟</t>
  </si>
  <si>
    <t>李利民</t>
  </si>
  <si>
    <t>毛建聪</t>
  </si>
  <si>
    <t>廖晓霞</t>
  </si>
  <si>
    <t>程俊</t>
  </si>
  <si>
    <t>刘斌</t>
  </si>
  <si>
    <t>黄雨</t>
  </si>
  <si>
    <t>黄琦炜</t>
  </si>
  <si>
    <t>王馨</t>
  </si>
  <si>
    <t>熊娉</t>
  </si>
  <si>
    <t>肖璐</t>
  </si>
  <si>
    <t>樊曼华</t>
  </si>
  <si>
    <t>周辉亚</t>
  </si>
  <si>
    <t>刘群</t>
  </si>
  <si>
    <t>朱莉</t>
  </si>
  <si>
    <t>徐岚</t>
  </si>
  <si>
    <t>黄娜</t>
  </si>
  <si>
    <t>李百锋</t>
  </si>
  <si>
    <t>张廷</t>
  </si>
  <si>
    <t>赵冬梅</t>
  </si>
  <si>
    <t>欧阳莉娜</t>
  </si>
  <si>
    <t>罗璇</t>
  </si>
  <si>
    <t>衷丽娜</t>
  </si>
  <si>
    <t>宋涛</t>
  </si>
  <si>
    <t>段伟萍</t>
  </si>
  <si>
    <t>沈阳</t>
  </si>
  <si>
    <t>乐美</t>
  </si>
  <si>
    <t>袁媛</t>
  </si>
  <si>
    <t>张劲松</t>
  </si>
  <si>
    <t>万云霞</t>
  </si>
  <si>
    <t>杜立斌</t>
  </si>
  <si>
    <t>潘筱琴</t>
  </si>
  <si>
    <t>黄娟</t>
  </si>
  <si>
    <t>吴鹏</t>
  </si>
  <si>
    <t>张玉静</t>
  </si>
  <si>
    <t>王红丽</t>
  </si>
  <si>
    <t>万保龙</t>
  </si>
  <si>
    <t>胡坚</t>
  </si>
  <si>
    <t>喻澜</t>
  </si>
  <si>
    <t>胡晓琳</t>
  </si>
  <si>
    <t>徐观福</t>
  </si>
  <si>
    <t>梅海燕</t>
  </si>
  <si>
    <t>殷慜</t>
  </si>
  <si>
    <t>江晓燕</t>
  </si>
  <si>
    <t>徐秋笛</t>
  </si>
  <si>
    <t>罗阳</t>
  </si>
  <si>
    <t>谢丽</t>
  </si>
  <si>
    <t>常虹</t>
  </si>
  <si>
    <t>谢言</t>
  </si>
  <si>
    <t>徐武斌</t>
  </si>
  <si>
    <t>熊斌</t>
  </si>
  <si>
    <t>高永陈</t>
  </si>
  <si>
    <t>徐燕萍</t>
  </si>
  <si>
    <t>卢国华</t>
  </si>
  <si>
    <t>言春秀</t>
  </si>
  <si>
    <t>蒙志凌</t>
  </si>
  <si>
    <t>熊波</t>
  </si>
  <si>
    <t>徐波</t>
  </si>
  <si>
    <t>陈地生</t>
  </si>
  <si>
    <t>陈虎林</t>
  </si>
  <si>
    <t>朱晓旭</t>
  </si>
  <si>
    <t>冯红</t>
  </si>
  <si>
    <t>刘筱萍</t>
  </si>
  <si>
    <t>刘永安</t>
  </si>
  <si>
    <t>彭如妍</t>
  </si>
  <si>
    <t>吴盼</t>
  </si>
  <si>
    <t>颜敏</t>
  </si>
  <si>
    <t>于昊</t>
  </si>
  <si>
    <t>吕晓雷</t>
  </si>
  <si>
    <t>胡丽娟</t>
  </si>
  <si>
    <t>王智娟</t>
  </si>
  <si>
    <t>陆文</t>
  </si>
  <si>
    <t>罗云祥</t>
  </si>
  <si>
    <t>梁振波</t>
  </si>
  <si>
    <t>顾鹏程</t>
  </si>
  <si>
    <t>高雁</t>
  </si>
  <si>
    <t>李发波</t>
  </si>
  <si>
    <t>黄代平</t>
  </si>
  <si>
    <t>史丽萍</t>
  </si>
  <si>
    <t>何俊</t>
  </si>
  <si>
    <t>熊冬根</t>
  </si>
  <si>
    <t>熊江超</t>
  </si>
  <si>
    <t>胡俊鑫</t>
  </si>
  <si>
    <t>万里明</t>
  </si>
  <si>
    <t>饶琴</t>
  </si>
  <si>
    <t>熊竹青</t>
  </si>
  <si>
    <t>张洁</t>
  </si>
  <si>
    <t>尤晨</t>
  </si>
  <si>
    <t>彭玲</t>
  </si>
  <si>
    <t>涂建洪</t>
  </si>
  <si>
    <t>艾燕萍</t>
  </si>
  <si>
    <t>廖文华</t>
  </si>
  <si>
    <t>李珍</t>
  </si>
  <si>
    <t>吴雯</t>
  </si>
  <si>
    <t>姚磊</t>
  </si>
  <si>
    <t>王震</t>
  </si>
  <si>
    <t>张英</t>
  </si>
  <si>
    <t>尚卫华</t>
  </si>
  <si>
    <t>王冬兰</t>
  </si>
  <si>
    <t>吴遐</t>
  </si>
  <si>
    <t>姚伟</t>
  </si>
  <si>
    <t>杨光</t>
  </si>
  <si>
    <t>章英</t>
  </si>
  <si>
    <t>吴波</t>
  </si>
  <si>
    <t>乐备荒</t>
  </si>
  <si>
    <t>文振源</t>
  </si>
  <si>
    <t>习思梅</t>
  </si>
  <si>
    <t>王群英</t>
  </si>
  <si>
    <t>李小芬</t>
  </si>
  <si>
    <t>胡明</t>
  </si>
  <si>
    <t>邹雪花</t>
  </si>
  <si>
    <t>阮凯</t>
  </si>
  <si>
    <t>曾晓军</t>
  </si>
  <si>
    <t>黄伟</t>
  </si>
  <si>
    <t>沈子伟</t>
  </si>
  <si>
    <t>邵辉</t>
  </si>
  <si>
    <t>蔡立煌</t>
  </si>
  <si>
    <t>程昀</t>
  </si>
  <si>
    <t>周志刚</t>
  </si>
  <si>
    <t>郑国华</t>
  </si>
  <si>
    <t>张梦华</t>
  </si>
  <si>
    <t>晏翔微</t>
  </si>
  <si>
    <t>骆艳</t>
  </si>
  <si>
    <t>徐小峰</t>
  </si>
  <si>
    <t>洪珊琴</t>
  </si>
  <si>
    <t>仲云</t>
  </si>
  <si>
    <t>周莉</t>
  </si>
  <si>
    <t>刘彤</t>
  </si>
  <si>
    <t>刘熠</t>
  </si>
  <si>
    <t>张伶</t>
  </si>
  <si>
    <t>葛小平</t>
  </si>
  <si>
    <t>万磊</t>
  </si>
  <si>
    <t>熊文亭</t>
  </si>
  <si>
    <t>黄骏</t>
  </si>
  <si>
    <t>张立勤</t>
  </si>
  <si>
    <t>周文凯</t>
  </si>
  <si>
    <t>熊国庆</t>
  </si>
  <si>
    <t>周芹</t>
  </si>
  <si>
    <t>于群</t>
  </si>
  <si>
    <t>谢俊峰</t>
  </si>
  <si>
    <t>唐华</t>
  </si>
  <si>
    <t>万永红</t>
  </si>
  <si>
    <t>王庆庆</t>
  </si>
  <si>
    <t>黄江龙</t>
  </si>
  <si>
    <t>陈蔡君</t>
  </si>
  <si>
    <t>熊明</t>
  </si>
  <si>
    <t>王永昌</t>
  </si>
  <si>
    <t>胡扬坡</t>
  </si>
  <si>
    <t>许国青</t>
  </si>
  <si>
    <t>龚磊</t>
  </si>
  <si>
    <t>周鹤遊</t>
  </si>
  <si>
    <t>王莉</t>
  </si>
  <si>
    <t>王臻</t>
  </si>
  <si>
    <t>黄昀</t>
  </si>
  <si>
    <t>魏忠福</t>
  </si>
  <si>
    <t>邓丽华</t>
  </si>
  <si>
    <t>喻群</t>
  </si>
  <si>
    <t>余良</t>
  </si>
  <si>
    <t>邓青</t>
  </si>
  <si>
    <t>邱年金</t>
  </si>
  <si>
    <t>周龙</t>
  </si>
  <si>
    <t>肖丽丽</t>
  </si>
  <si>
    <t>钟玮凌</t>
  </si>
  <si>
    <t>胡云</t>
  </si>
  <si>
    <t>陈明</t>
  </si>
  <si>
    <t>易虹玲</t>
  </si>
  <si>
    <t>谢晨</t>
  </si>
  <si>
    <t>朱文博</t>
  </si>
  <si>
    <t>殷南频</t>
  </si>
  <si>
    <t>宋志勇</t>
  </si>
  <si>
    <t>江涛</t>
  </si>
  <si>
    <t>陈钢</t>
  </si>
  <si>
    <t>刘雄武</t>
  </si>
  <si>
    <t>刘晓松</t>
  </si>
  <si>
    <t>吕鹂</t>
  </si>
  <si>
    <t>樊自超</t>
  </si>
  <si>
    <t>张蓉蓉</t>
  </si>
  <si>
    <t>宋尧</t>
  </si>
  <si>
    <t>周琳燕</t>
  </si>
  <si>
    <t>王军</t>
  </si>
  <si>
    <t>熊国英</t>
  </si>
  <si>
    <t>高建华</t>
  </si>
  <si>
    <t>江永旭</t>
  </si>
  <si>
    <t>董茜娟</t>
  </si>
  <si>
    <t>刘昱</t>
  </si>
  <si>
    <t>周福全</t>
  </si>
  <si>
    <t>刘志强</t>
  </si>
  <si>
    <t>杨瑞</t>
  </si>
  <si>
    <t>项武</t>
  </si>
  <si>
    <t>刘日昌</t>
  </si>
  <si>
    <t>何俊敏</t>
  </si>
  <si>
    <t>艾琦</t>
  </si>
  <si>
    <t>陈晓光</t>
  </si>
  <si>
    <t>范宏波</t>
  </si>
  <si>
    <t>匡志峰</t>
  </si>
  <si>
    <t>巨文杰</t>
  </si>
  <si>
    <t>冯慧娟</t>
  </si>
  <si>
    <t>王剑平</t>
  </si>
  <si>
    <t>龚国良</t>
  </si>
  <si>
    <t>王晖</t>
  </si>
  <si>
    <t>张青</t>
  </si>
  <si>
    <t>文仲鹏</t>
  </si>
  <si>
    <t>闵亮</t>
  </si>
  <si>
    <t>杨洪</t>
  </si>
  <si>
    <t>杨敏</t>
  </si>
  <si>
    <t>章登斌</t>
  </si>
  <si>
    <t>李海</t>
  </si>
  <si>
    <t>石伟良</t>
  </si>
  <si>
    <t>张军</t>
  </si>
  <si>
    <t>陈龙</t>
  </si>
  <si>
    <t>殷勇</t>
  </si>
  <si>
    <t>陈威</t>
  </si>
  <si>
    <t>吴昌江</t>
  </si>
  <si>
    <t>龚娇艳</t>
  </si>
  <si>
    <t>刘鹏</t>
  </si>
  <si>
    <t>王淼</t>
  </si>
  <si>
    <t>杨宏</t>
  </si>
  <si>
    <t>胡小群</t>
  </si>
  <si>
    <t>黄正国</t>
  </si>
  <si>
    <t>谢慧</t>
  </si>
  <si>
    <t>吴君</t>
  </si>
  <si>
    <t>查越强</t>
  </si>
  <si>
    <t>衷旭</t>
  </si>
  <si>
    <t>饶龙飞</t>
  </si>
  <si>
    <t>冯绍华</t>
  </si>
  <si>
    <t>章伟</t>
  </si>
  <si>
    <t>冯艳</t>
  </si>
  <si>
    <t>谢芬</t>
  </si>
  <si>
    <t>卢林</t>
  </si>
  <si>
    <t>李刚</t>
  </si>
  <si>
    <t>陶巍蔚</t>
  </si>
  <si>
    <t>万宇</t>
  </si>
  <si>
    <t>王凌</t>
  </si>
  <si>
    <t>司敏</t>
  </si>
  <si>
    <t>程美荣</t>
  </si>
  <si>
    <t>赵化</t>
  </si>
  <si>
    <t>马俐俐</t>
  </si>
  <si>
    <t>王华</t>
  </si>
  <si>
    <t>虞凌</t>
  </si>
  <si>
    <t>王芳</t>
  </si>
  <si>
    <t>熊斌娅</t>
  </si>
  <si>
    <t>刘敏名</t>
  </si>
  <si>
    <t>伍晓敏</t>
  </si>
  <si>
    <t>廖庚峰</t>
  </si>
  <si>
    <t>叶莉文</t>
  </si>
  <si>
    <t>熊飞虎</t>
  </si>
  <si>
    <t>郭源根</t>
  </si>
  <si>
    <t>宋雪</t>
  </si>
  <si>
    <t>邹建伟</t>
  </si>
  <si>
    <t>徐斌峰</t>
  </si>
  <si>
    <t>甘华斌</t>
  </si>
  <si>
    <t>龚叶</t>
  </si>
  <si>
    <t>董维春</t>
  </si>
  <si>
    <t>文华</t>
  </si>
  <si>
    <t>郑慧</t>
  </si>
  <si>
    <t>熊茵</t>
  </si>
  <si>
    <t>熊自国</t>
  </si>
  <si>
    <t>胡欣</t>
  </si>
  <si>
    <t>万靖</t>
  </si>
  <si>
    <t>王晓敏</t>
  </si>
  <si>
    <t>邱建明</t>
  </si>
  <si>
    <t>王朔</t>
  </si>
  <si>
    <t>马璐</t>
  </si>
  <si>
    <t>李世想</t>
  </si>
  <si>
    <t>周晓林</t>
  </si>
  <si>
    <t>杨悦</t>
  </si>
  <si>
    <t>蒋鑫</t>
  </si>
  <si>
    <t>张杰</t>
  </si>
  <si>
    <t>孙晋伟</t>
  </si>
  <si>
    <t>骆志强</t>
  </si>
  <si>
    <t>戴建敏</t>
  </si>
  <si>
    <t>饶建英</t>
  </si>
  <si>
    <t>张延安</t>
  </si>
  <si>
    <t>曹爱萍</t>
  </si>
  <si>
    <t>胡超</t>
  </si>
  <si>
    <t>郭翔</t>
  </si>
  <si>
    <t>江鹏</t>
  </si>
  <si>
    <t>李学伍</t>
  </si>
  <si>
    <t>吴震球</t>
  </si>
  <si>
    <t>涂传鑫</t>
  </si>
  <si>
    <t>魏红亮</t>
  </si>
  <si>
    <t>裴巨伟</t>
  </si>
  <si>
    <t>谢云飞</t>
  </si>
  <si>
    <t>梅春燕</t>
  </si>
  <si>
    <t>万丽</t>
  </si>
  <si>
    <t>吴小刚</t>
  </si>
  <si>
    <t>齐杰</t>
  </si>
  <si>
    <t>朱云峰</t>
  </si>
  <si>
    <t>雷艳群</t>
  </si>
  <si>
    <t>许盛发</t>
  </si>
  <si>
    <t>胡芳明</t>
  </si>
  <si>
    <t>张洪文</t>
  </si>
  <si>
    <t>刘钢</t>
  </si>
  <si>
    <t>李长虹</t>
  </si>
  <si>
    <t>熊燕</t>
  </si>
  <si>
    <t>吴勤</t>
  </si>
  <si>
    <t>李艳梅</t>
  </si>
  <si>
    <t>郭西萍</t>
  </si>
  <si>
    <t>漆文彪</t>
  </si>
  <si>
    <t>盛斌</t>
  </si>
  <si>
    <t>漆文燕</t>
  </si>
  <si>
    <t>余智华</t>
  </si>
  <si>
    <t>廖建中</t>
  </si>
  <si>
    <t>张国平</t>
  </si>
  <si>
    <t>周豫平</t>
  </si>
  <si>
    <t>涂洁</t>
  </si>
  <si>
    <t>廖世国</t>
  </si>
  <si>
    <t>曹兰增</t>
  </si>
  <si>
    <t>聂鹏</t>
  </si>
  <si>
    <t>宁巍</t>
  </si>
  <si>
    <t>张燕</t>
  </si>
  <si>
    <t>李宏</t>
  </si>
  <si>
    <t>熊俊</t>
  </si>
  <si>
    <t>聂谊青</t>
  </si>
  <si>
    <t>黄书勤</t>
  </si>
  <si>
    <t>刘慧</t>
  </si>
  <si>
    <t>胡学云</t>
  </si>
  <si>
    <t>赖季阳</t>
  </si>
  <si>
    <t>高黎明</t>
  </si>
  <si>
    <t>尹萍</t>
  </si>
  <si>
    <t>胡芳芝</t>
  </si>
  <si>
    <t>龚文</t>
  </si>
  <si>
    <t>涂晨玲</t>
  </si>
  <si>
    <t>袁健琨</t>
  </si>
  <si>
    <t>万晓斌</t>
  </si>
  <si>
    <t>谭春洪</t>
  </si>
  <si>
    <t>潘洪川</t>
  </si>
  <si>
    <t>徐周珏</t>
  </si>
  <si>
    <t>罗文</t>
  </si>
  <si>
    <t>喻翔</t>
  </si>
  <si>
    <t>涂亚杰</t>
  </si>
  <si>
    <t>张建华</t>
  </si>
  <si>
    <t>陈燕</t>
  </si>
  <si>
    <t>钟琛琛</t>
  </si>
  <si>
    <t>王德盼</t>
  </si>
  <si>
    <t>甄文斌</t>
  </si>
  <si>
    <t>魏娜</t>
  </si>
  <si>
    <t>毛萍萍</t>
  </si>
  <si>
    <t>李浩</t>
  </si>
  <si>
    <t>郭会根</t>
  </si>
  <si>
    <t>吴建平</t>
  </si>
  <si>
    <t>潘悦</t>
  </si>
  <si>
    <t>曾天</t>
  </si>
  <si>
    <t>罗启芳</t>
  </si>
  <si>
    <t>胡鸿辉</t>
  </si>
  <si>
    <t>刘素芳</t>
  </si>
  <si>
    <t>魏斌红</t>
  </si>
  <si>
    <t>辛洪南</t>
  </si>
  <si>
    <t>刘逸</t>
  </si>
  <si>
    <t>付威</t>
  </si>
  <si>
    <t>周磊</t>
  </si>
  <si>
    <t>邓宇</t>
  </si>
  <si>
    <t>张方霞</t>
  </si>
  <si>
    <t>刘彦鹏</t>
  </si>
  <si>
    <t>熊伟</t>
  </si>
  <si>
    <t>杨丹</t>
  </si>
  <si>
    <t>龙芳</t>
  </si>
  <si>
    <t>黄柏亮</t>
  </si>
  <si>
    <t>李成</t>
  </si>
  <si>
    <t>熊晓斐</t>
  </si>
  <si>
    <t>周旭</t>
  </si>
  <si>
    <t>尹瑶</t>
  </si>
  <si>
    <t>李雪珍</t>
  </si>
  <si>
    <t>张正旋</t>
  </si>
  <si>
    <t>齐发旺</t>
  </si>
  <si>
    <t>胡甜甜</t>
  </si>
  <si>
    <t>李媛</t>
  </si>
  <si>
    <t>李小红</t>
  </si>
  <si>
    <t>吴天曙</t>
  </si>
  <si>
    <t>付迪</t>
  </si>
  <si>
    <t>方寅</t>
  </si>
  <si>
    <t>高级</t>
  </si>
  <si>
    <t>金玉春</t>
  </si>
  <si>
    <t>宋培德</t>
  </si>
  <si>
    <t>周旋</t>
  </si>
  <si>
    <t>蒋莉</t>
  </si>
  <si>
    <t>李芳</t>
  </si>
  <si>
    <t>张洪</t>
  </si>
  <si>
    <t>赖秋芳</t>
  </si>
  <si>
    <t>龚丽</t>
  </si>
  <si>
    <t>何雪松</t>
  </si>
  <si>
    <t>张志芳</t>
  </si>
  <si>
    <t>吴清</t>
  </si>
  <si>
    <t>李爱萍</t>
  </si>
  <si>
    <t>郭勤</t>
  </si>
  <si>
    <t>廖娟</t>
  </si>
  <si>
    <t>骆悦</t>
  </si>
  <si>
    <t>陈之羽</t>
  </si>
  <si>
    <t>陈思合</t>
  </si>
  <si>
    <t>廖挺伟</t>
  </si>
  <si>
    <t>杨成龙</t>
  </si>
  <si>
    <t>汤涌</t>
  </si>
  <si>
    <t>邱贤红</t>
  </si>
  <si>
    <t>熊建平</t>
  </si>
  <si>
    <t>万雪梅</t>
  </si>
  <si>
    <t>曾小蹈</t>
  </si>
  <si>
    <t>唐巧盈</t>
  </si>
  <si>
    <t>江淑莺</t>
  </si>
  <si>
    <t>洪海蓉</t>
  </si>
  <si>
    <t>徐剑霞</t>
  </si>
  <si>
    <t>邹慧芸</t>
  </si>
  <si>
    <t>张小岩</t>
  </si>
  <si>
    <t>朱顺畅</t>
  </si>
  <si>
    <t>罗志辉</t>
  </si>
  <si>
    <t>胡雅玲</t>
  </si>
  <si>
    <t>唐姗</t>
  </si>
  <si>
    <t>席洪莉</t>
  </si>
  <si>
    <t>丁英</t>
  </si>
  <si>
    <t>贺弘</t>
  </si>
  <si>
    <t>李小冈</t>
  </si>
  <si>
    <t>黄丽华</t>
  </si>
  <si>
    <t>陈惠兰</t>
  </si>
  <si>
    <t>王向卜</t>
  </si>
  <si>
    <t>肖卫平</t>
  </si>
  <si>
    <t>熊文辉</t>
  </si>
  <si>
    <t>符谨玲</t>
  </si>
  <si>
    <t>祝晓东</t>
  </si>
  <si>
    <t>龚军华</t>
  </si>
  <si>
    <t>龚辉</t>
  </si>
  <si>
    <t>万艳清</t>
  </si>
  <si>
    <t>刘乐名</t>
  </si>
  <si>
    <t>张蕾</t>
  </si>
  <si>
    <t>朱涛</t>
  </si>
  <si>
    <t>吴文刚</t>
  </si>
  <si>
    <t>徐剑洪</t>
  </si>
  <si>
    <t>李经军</t>
  </si>
  <si>
    <t>李雪婷</t>
  </si>
  <si>
    <t>胡慧琼</t>
  </si>
  <si>
    <t>吴涛</t>
  </si>
  <si>
    <t>叶君</t>
  </si>
  <si>
    <t>邓继荣</t>
  </si>
  <si>
    <t>刘继勇</t>
  </si>
  <si>
    <t>程爱萍</t>
  </si>
  <si>
    <t>邓舒华</t>
  </si>
  <si>
    <t>王燕萍</t>
  </si>
  <si>
    <t>周建洪</t>
  </si>
  <si>
    <t>陈茁</t>
  </si>
  <si>
    <t>胡荣华</t>
  </si>
  <si>
    <t>彭炽红</t>
  </si>
  <si>
    <t>汪华</t>
  </si>
  <si>
    <t>邓皓</t>
  </si>
  <si>
    <t>谢勤英</t>
  </si>
  <si>
    <t>育婴员</t>
  </si>
  <si>
    <t>吴静</t>
  </si>
  <si>
    <t>陈亮</t>
  </si>
  <si>
    <t>雷茹易</t>
  </si>
  <si>
    <t>劳动关系协调员</t>
  </si>
  <si>
    <t>何小珍</t>
  </si>
  <si>
    <t>胡婷婷</t>
  </si>
  <si>
    <t>人力资源管理师</t>
  </si>
  <si>
    <t>谢秋</t>
  </si>
  <si>
    <t>程叶</t>
  </si>
  <si>
    <t>应春红</t>
  </si>
  <si>
    <t>心理咨询师</t>
  </si>
  <si>
    <t>杨引</t>
  </si>
  <si>
    <t>育婴师</t>
  </si>
  <si>
    <t>龚敏</t>
  </si>
  <si>
    <t>罗志娟</t>
  </si>
  <si>
    <t>万亚青</t>
  </si>
  <si>
    <t>陈思雯</t>
  </si>
  <si>
    <t>姚龙</t>
  </si>
  <si>
    <t>黄玲</t>
  </si>
  <si>
    <t>李平</t>
  </si>
  <si>
    <t>邹艳萍</t>
  </si>
  <si>
    <t>程静悦</t>
  </si>
  <si>
    <t>美容师</t>
  </si>
  <si>
    <t>周光洪</t>
  </si>
  <si>
    <t>王桂香</t>
  </si>
  <si>
    <t>欧阳婷婷</t>
  </si>
  <si>
    <t>胡彩云</t>
  </si>
  <si>
    <t>工程机械维修工</t>
  </si>
  <si>
    <t>尚文清</t>
  </si>
  <si>
    <t>丁燕</t>
  </si>
  <si>
    <t>乔园园</t>
  </si>
  <si>
    <t>邱云</t>
  </si>
  <si>
    <t>黄露路</t>
  </si>
  <si>
    <t>黄欣</t>
  </si>
  <si>
    <t>冯宏丹</t>
  </si>
  <si>
    <t>周涛</t>
  </si>
  <si>
    <t>王娟</t>
  </si>
  <si>
    <t>万素琴</t>
  </si>
  <si>
    <t>李文君</t>
  </si>
  <si>
    <t>马燕萍</t>
  </si>
  <si>
    <t>支雄飞</t>
  </si>
  <si>
    <t>康鸿林</t>
  </si>
  <si>
    <t>罗昀</t>
  </si>
  <si>
    <t>廖心怡</t>
  </si>
  <si>
    <t>黄金</t>
  </si>
  <si>
    <t>肖勇平</t>
  </si>
  <si>
    <t>钟志琳</t>
  </si>
  <si>
    <t>谢芳梅</t>
  </si>
  <si>
    <t>黄淑华</t>
  </si>
  <si>
    <t>李雪辉</t>
  </si>
  <si>
    <t>刘迪</t>
  </si>
  <si>
    <t>喻发</t>
  </si>
  <si>
    <t>熊航斌</t>
  </si>
  <si>
    <t>李茂环</t>
  </si>
  <si>
    <t>彭培训</t>
  </si>
  <si>
    <t>黄磊</t>
  </si>
  <si>
    <t>赖文斌</t>
  </si>
  <si>
    <t>熊文强</t>
  </si>
  <si>
    <t>余亚宁</t>
  </si>
  <si>
    <t>吴声燕</t>
  </si>
  <si>
    <t>熊彩华</t>
  </si>
  <si>
    <t>马景文</t>
  </si>
  <si>
    <t>袁玫</t>
  </si>
  <si>
    <t>雷炜玮</t>
  </si>
  <si>
    <t>李琪</t>
  </si>
  <si>
    <t>桂国华</t>
  </si>
  <si>
    <t>曹静</t>
  </si>
  <si>
    <t>胡菊香</t>
  </si>
  <si>
    <t>陈建国</t>
  </si>
  <si>
    <t>喻敏</t>
  </si>
  <si>
    <t>罗椿艳</t>
  </si>
  <si>
    <t>李政毅</t>
  </si>
  <si>
    <t>聂雯</t>
  </si>
  <si>
    <t>王三妹</t>
  </si>
  <si>
    <t>王小芳</t>
  </si>
  <si>
    <t>陶珊珊</t>
  </si>
  <si>
    <t>吴佳丽</t>
  </si>
  <si>
    <t>张东生</t>
  </si>
  <si>
    <t>魏仁云</t>
  </si>
  <si>
    <t>李欣明</t>
  </si>
  <si>
    <t>邓萍</t>
  </si>
  <si>
    <t>刘海啸</t>
  </si>
  <si>
    <t>郭翠</t>
  </si>
  <si>
    <t>罗绪方</t>
  </si>
  <si>
    <t>李丰南</t>
  </si>
  <si>
    <t>陈燕飞</t>
  </si>
  <si>
    <t>沈文华</t>
  </si>
  <si>
    <t>鞠晓方</t>
  </si>
  <si>
    <t>徐剑</t>
  </si>
  <si>
    <t>余晖</t>
  </si>
  <si>
    <t>陈雪峰</t>
  </si>
  <si>
    <t>严丽丽</t>
  </si>
  <si>
    <t>刘建国</t>
  </si>
  <si>
    <t>孔丽莉</t>
  </si>
  <si>
    <t>熊洋</t>
  </si>
  <si>
    <t>刘冬华</t>
  </si>
  <si>
    <t>陶弯弯</t>
  </si>
  <si>
    <t>骆珊</t>
  </si>
  <si>
    <t>余欣燕</t>
  </si>
  <si>
    <t>易水华</t>
  </si>
  <si>
    <t>万蒋亮</t>
  </si>
  <si>
    <t>徐玮</t>
  </si>
  <si>
    <t>李维</t>
  </si>
  <si>
    <t>黄桂明</t>
  </si>
  <si>
    <t>衷莉莎</t>
  </si>
  <si>
    <t>王凡</t>
  </si>
  <si>
    <t>罗云</t>
  </si>
  <si>
    <t>马威</t>
  </si>
  <si>
    <t>姚康生</t>
  </si>
  <si>
    <t>许立燕</t>
  </si>
  <si>
    <t>李凯</t>
  </si>
  <si>
    <t>高茜</t>
  </si>
  <si>
    <t>熊静</t>
  </si>
  <si>
    <t>李贺</t>
  </si>
  <si>
    <t>万红</t>
  </si>
  <si>
    <t>刘倩</t>
  </si>
  <si>
    <t>张林</t>
  </si>
  <si>
    <t>熊川江</t>
  </si>
  <si>
    <t>杨华</t>
  </si>
  <si>
    <t>张超</t>
  </si>
  <si>
    <t>李诚</t>
  </si>
  <si>
    <t>谭红</t>
  </si>
  <si>
    <t>邹美兰</t>
  </si>
  <si>
    <t>潘朝霞</t>
  </si>
  <si>
    <t>钟俊莉</t>
  </si>
  <si>
    <t>秦小蓬</t>
  </si>
  <si>
    <t>吴瑶</t>
  </si>
  <si>
    <t>阮媛</t>
  </si>
  <si>
    <t>胡燕</t>
  </si>
  <si>
    <t>郭艳</t>
  </si>
  <si>
    <t>陈兰芳</t>
  </si>
  <si>
    <t>连珊琪</t>
  </si>
  <si>
    <t>熊文琴</t>
  </si>
  <si>
    <t>彭郁轩</t>
  </si>
  <si>
    <t>刘华</t>
  </si>
  <si>
    <t>徐华</t>
  </si>
  <si>
    <t>汪向军</t>
  </si>
  <si>
    <t>杜伟芳</t>
  </si>
  <si>
    <t>魏敏</t>
  </si>
  <si>
    <t>王明静</t>
  </si>
  <si>
    <t>姚琦慧</t>
  </si>
  <si>
    <t>戴勤莉</t>
  </si>
  <si>
    <t>黄艺勤</t>
  </si>
  <si>
    <t>许国平</t>
  </si>
  <si>
    <t>屠强</t>
  </si>
  <si>
    <t>魏芳</t>
  </si>
  <si>
    <t>陶秋风</t>
  </si>
  <si>
    <t>杨慧</t>
  </si>
  <si>
    <t>陈同福</t>
  </si>
  <si>
    <t>熊敏飞</t>
  </si>
  <si>
    <t>机械冷加工</t>
  </si>
  <si>
    <t>陈忠豪</t>
  </si>
  <si>
    <t>肖志宏</t>
  </si>
  <si>
    <t>陶卫国</t>
  </si>
  <si>
    <t>仇敏星</t>
  </si>
  <si>
    <t>黄群</t>
  </si>
  <si>
    <t>徐文红</t>
  </si>
  <si>
    <t>刘庆云</t>
  </si>
  <si>
    <t>易强</t>
  </si>
  <si>
    <t>方志中</t>
  </si>
  <si>
    <t>古南荣</t>
  </si>
  <si>
    <t>邓妍婷</t>
  </si>
  <si>
    <t>杨成霞</t>
  </si>
  <si>
    <t>邓平华</t>
  </si>
  <si>
    <t>钱晓华</t>
  </si>
  <si>
    <t>席洪兵</t>
  </si>
  <si>
    <t>谢燕华</t>
  </si>
  <si>
    <t>欧阳蓉</t>
  </si>
  <si>
    <t>邹丽琴</t>
  </si>
  <si>
    <t>葛芸</t>
  </si>
  <si>
    <t>秦卫</t>
  </si>
  <si>
    <t>陈蓉</t>
  </si>
  <si>
    <t>江红</t>
  </si>
  <si>
    <t>裴昕琴</t>
  </si>
  <si>
    <t>仇征远</t>
  </si>
  <si>
    <t>陈斌</t>
  </si>
  <si>
    <t>廖军</t>
  </si>
  <si>
    <t>邹棚辉</t>
  </si>
  <si>
    <t>余峻</t>
  </si>
  <si>
    <t>罗燕兰</t>
  </si>
  <si>
    <t>高斌</t>
  </si>
  <si>
    <t>饶利兵</t>
  </si>
  <si>
    <t>成智斌</t>
  </si>
  <si>
    <t>赵唤</t>
  </si>
  <si>
    <t>吴军</t>
  </si>
  <si>
    <t>陈国强</t>
  </si>
  <si>
    <t>黄清忠</t>
  </si>
  <si>
    <t>许建国</t>
  </si>
  <si>
    <t>何芳</t>
  </si>
  <si>
    <t>邓蓉</t>
  </si>
  <si>
    <t>熊红</t>
  </si>
  <si>
    <t>赵瑜霞</t>
  </si>
  <si>
    <t>敖春燕</t>
  </si>
  <si>
    <t>朱玉亭</t>
  </si>
  <si>
    <t>江冰</t>
  </si>
  <si>
    <t>程华龙</t>
  </si>
  <si>
    <t>李宗森</t>
  </si>
  <si>
    <t>陈晓峰</t>
  </si>
  <si>
    <t>周云辉</t>
  </si>
  <si>
    <t>余志斌</t>
  </si>
  <si>
    <t>宋春风</t>
  </si>
  <si>
    <t>刘远平</t>
  </si>
  <si>
    <t>谈啸云</t>
  </si>
  <si>
    <t>曹岚</t>
  </si>
  <si>
    <t>袁善仲</t>
  </si>
  <si>
    <t>章卫东</t>
  </si>
  <si>
    <t>罗静</t>
  </si>
  <si>
    <t>文圣良</t>
  </si>
  <si>
    <t>严萍</t>
  </si>
  <si>
    <t>刘艳</t>
  </si>
  <si>
    <t>邱虹</t>
  </si>
  <si>
    <t>朱李红</t>
  </si>
  <si>
    <t>陈杨</t>
  </si>
  <si>
    <t>万炳超</t>
  </si>
  <si>
    <t>王慧娜</t>
  </si>
  <si>
    <t>洪英</t>
  </si>
  <si>
    <t>汪晓翠</t>
  </si>
  <si>
    <t>李霞</t>
  </si>
  <si>
    <t>陈俭</t>
  </si>
  <si>
    <t>李蕊</t>
  </si>
  <si>
    <t>洪步华</t>
  </si>
  <si>
    <t>黄佑平</t>
  </si>
  <si>
    <t>罗志伟</t>
  </si>
  <si>
    <t>万俊铃</t>
  </si>
  <si>
    <t>袁春芗</t>
  </si>
  <si>
    <t>余小丽</t>
  </si>
  <si>
    <t>洪钰</t>
  </si>
  <si>
    <t>李瑾</t>
  </si>
  <si>
    <t>侯梦雅</t>
  </si>
  <si>
    <t>周延</t>
  </si>
  <si>
    <t>张哲</t>
  </si>
  <si>
    <t>刘光军</t>
  </si>
  <si>
    <t>易丽萍</t>
  </si>
  <si>
    <t>廖韵如</t>
  </si>
  <si>
    <t>吴琦</t>
  </si>
  <si>
    <t>王玉宝</t>
  </si>
  <si>
    <t>周成玮</t>
  </si>
  <si>
    <t>王伟</t>
  </si>
  <si>
    <t>李佳</t>
  </si>
  <si>
    <t>张健</t>
  </si>
  <si>
    <t>黄顺利</t>
  </si>
  <si>
    <t>王雯雯</t>
  </si>
  <si>
    <t>杨圣华</t>
  </si>
  <si>
    <t>熊玮</t>
  </si>
  <si>
    <t>徐志勇</t>
  </si>
  <si>
    <t>熊城香</t>
  </si>
  <si>
    <t>余斌</t>
  </si>
  <si>
    <t>建(构)筑物消防员</t>
  </si>
  <si>
    <t>蒋利红</t>
  </si>
  <si>
    <t>朱跃辉</t>
  </si>
  <si>
    <t>张磊</t>
  </si>
  <si>
    <t>熊宣</t>
  </si>
  <si>
    <t>冷春员</t>
  </si>
  <si>
    <t>李香秀</t>
  </si>
  <si>
    <t>赖玉群</t>
  </si>
  <si>
    <t>龚杰</t>
  </si>
  <si>
    <t>鄢常青</t>
  </si>
  <si>
    <t>余丹</t>
  </si>
  <si>
    <t>兰芳</t>
  </si>
  <si>
    <t>铣工</t>
  </si>
  <si>
    <t>孙阳</t>
  </si>
  <si>
    <t>陈洁</t>
  </si>
  <si>
    <t>付丹珍</t>
  </si>
  <si>
    <t>付辉琴</t>
  </si>
  <si>
    <t>范慧军</t>
  </si>
  <si>
    <t>邓繁荣</t>
  </si>
  <si>
    <t>陈季芳</t>
  </si>
  <si>
    <t>吴阳</t>
  </si>
  <si>
    <t>胡珍</t>
  </si>
  <si>
    <t>饶艳</t>
  </si>
  <si>
    <t>徐健</t>
  </si>
  <si>
    <t>衷建辉</t>
  </si>
  <si>
    <t>潘伊荣</t>
  </si>
  <si>
    <t>林海</t>
  </si>
  <si>
    <t>徐丹丹</t>
  </si>
  <si>
    <t>支欢欢</t>
  </si>
  <si>
    <t>任成帅</t>
  </si>
  <si>
    <t>娄冬梅</t>
  </si>
  <si>
    <t>杨婷婷</t>
  </si>
  <si>
    <t>陈盛慧</t>
  </si>
  <si>
    <t>高云国</t>
  </si>
  <si>
    <t>罗丽</t>
  </si>
  <si>
    <t>魏丽华</t>
  </si>
  <si>
    <t>梁伟</t>
  </si>
  <si>
    <t>沈敏</t>
  </si>
  <si>
    <t>余秀琳</t>
  </si>
  <si>
    <t>杨海英</t>
  </si>
  <si>
    <t>蒋霞</t>
  </si>
  <si>
    <t>陈宏</t>
  </si>
  <si>
    <t>邓海燕</t>
  </si>
  <si>
    <t>万祥鹏</t>
  </si>
  <si>
    <t>蔡魏华</t>
  </si>
  <si>
    <t>刘洋</t>
  </si>
  <si>
    <t>程昆</t>
  </si>
  <si>
    <t>盛新</t>
  </si>
  <si>
    <t>胡勇</t>
  </si>
  <si>
    <t>刘勇</t>
  </si>
  <si>
    <t>周兰明</t>
  </si>
  <si>
    <t>郑文华</t>
  </si>
  <si>
    <t>万坚明</t>
  </si>
  <si>
    <t>熊飞</t>
  </si>
  <si>
    <t>黄午</t>
  </si>
  <si>
    <t>欧阳耀吕</t>
  </si>
  <si>
    <t>熊佳丽</t>
  </si>
  <si>
    <t>郭晓玉</t>
  </si>
  <si>
    <t>刘仁</t>
  </si>
  <si>
    <t>胡玲丽</t>
  </si>
  <si>
    <t>朱丽霞</t>
  </si>
  <si>
    <t>裘桃英</t>
  </si>
  <si>
    <t>胡剑玲</t>
  </si>
  <si>
    <t>熊美兰</t>
  </si>
  <si>
    <t>包洪</t>
  </si>
  <si>
    <t>曾铁雷</t>
  </si>
  <si>
    <t>何毓兰</t>
  </si>
  <si>
    <t>邓秀</t>
  </si>
  <si>
    <t>钟敏</t>
  </si>
  <si>
    <t>曾铁英</t>
  </si>
  <si>
    <t>陈颖群</t>
  </si>
  <si>
    <t>陈军</t>
  </si>
  <si>
    <t>熊瑛</t>
  </si>
  <si>
    <t>涂丽娟</t>
  </si>
  <si>
    <t>何毓菁</t>
  </si>
  <si>
    <t>侯文红</t>
  </si>
  <si>
    <t>李朝晖</t>
  </si>
  <si>
    <t>熊春根</t>
  </si>
  <si>
    <t>谢爱凤</t>
  </si>
  <si>
    <t>程欢欢</t>
  </si>
  <si>
    <t>熊小华</t>
  </si>
  <si>
    <t>何正连</t>
  </si>
  <si>
    <t>陈艳华</t>
  </si>
  <si>
    <t>黄贤浩</t>
  </si>
  <si>
    <t>李兴花</t>
  </si>
  <si>
    <t>王连</t>
  </si>
  <si>
    <t>万小香</t>
  </si>
  <si>
    <t>邬秋香</t>
  </si>
  <si>
    <t>林波</t>
  </si>
  <si>
    <t>范国亮</t>
  </si>
  <si>
    <t>毛华芳</t>
  </si>
  <si>
    <t>罗文林</t>
  </si>
  <si>
    <t>陈琴茹</t>
  </si>
  <si>
    <t>肖承伟</t>
  </si>
  <si>
    <t>李春花</t>
  </si>
  <si>
    <t>陶德中</t>
  </si>
  <si>
    <t>邓志红</t>
  </si>
  <si>
    <t>刘飞</t>
  </si>
  <si>
    <t>刘友生</t>
  </si>
  <si>
    <t>黄寿星</t>
  </si>
  <si>
    <t>郁震宇</t>
  </si>
  <si>
    <t>谌琳</t>
  </si>
  <si>
    <t>潘舒</t>
  </si>
  <si>
    <t>何萍华</t>
  </si>
  <si>
    <t>何雪花</t>
  </si>
  <si>
    <t>熊美金</t>
  </si>
  <si>
    <t>陈晨</t>
  </si>
  <si>
    <t>樊华</t>
  </si>
  <si>
    <t>聂宗良</t>
  </si>
  <si>
    <t>黄英</t>
  </si>
  <si>
    <t>官志强</t>
  </si>
  <si>
    <t>汤波</t>
  </si>
  <si>
    <t>钱盈</t>
  </si>
  <si>
    <t>卓楠</t>
  </si>
  <si>
    <t>万瑾芳</t>
  </si>
  <si>
    <t>肖建</t>
  </si>
  <si>
    <t>涂文杰</t>
  </si>
  <si>
    <t>工具钳工</t>
  </si>
  <si>
    <t>涂会兰</t>
  </si>
  <si>
    <t>周春花</t>
  </si>
  <si>
    <t>汪鹏飞</t>
  </si>
  <si>
    <t>李鹏飞</t>
  </si>
  <si>
    <t>张志娜</t>
  </si>
  <si>
    <t>蔡安蔚</t>
  </si>
  <si>
    <t>吴婷婷</t>
  </si>
  <si>
    <t>万萍</t>
  </si>
  <si>
    <t>王辉</t>
  </si>
  <si>
    <t>桂腾</t>
  </si>
  <si>
    <t>1814000006300929</t>
  </si>
  <si>
    <t>1814000006301897</t>
  </si>
  <si>
    <t>陈清华</t>
  </si>
  <si>
    <t>1814001007300946</t>
  </si>
  <si>
    <t>肖凌云</t>
  </si>
  <si>
    <t>1814001007300947</t>
  </si>
  <si>
    <t>杨清</t>
  </si>
  <si>
    <t>1914010000401889</t>
  </si>
  <si>
    <t>2019-03-20</t>
  </si>
  <si>
    <t>邱子桢</t>
  </si>
  <si>
    <t>1914010000401890</t>
  </si>
  <si>
    <t>赵明佳</t>
  </si>
  <si>
    <t>1914010000401891</t>
  </si>
  <si>
    <t>徐惠</t>
  </si>
  <si>
    <t>1914010000401892</t>
  </si>
  <si>
    <t>胡小莉</t>
  </si>
  <si>
    <t>1914010000401893</t>
  </si>
  <si>
    <t>黄毅</t>
  </si>
  <si>
    <t>1914010000401896</t>
  </si>
  <si>
    <t>陶甄</t>
  </si>
  <si>
    <t>1914010000401897</t>
  </si>
  <si>
    <t>喻强</t>
  </si>
  <si>
    <t>1914010000401905</t>
  </si>
  <si>
    <t>张景旺</t>
  </si>
  <si>
    <t>1914010000401906</t>
  </si>
  <si>
    <t>吴辉彬</t>
  </si>
  <si>
    <t>1914010000401908</t>
  </si>
  <si>
    <t>叶红文</t>
  </si>
  <si>
    <t>1914010000402121</t>
  </si>
  <si>
    <t>徐文婷</t>
  </si>
  <si>
    <t>1914010000402162</t>
  </si>
  <si>
    <t>张旭</t>
  </si>
  <si>
    <t>1914010000402324</t>
  </si>
  <si>
    <t>范方林</t>
  </si>
  <si>
    <t>1914010000402460</t>
  </si>
</sst>
</file>

<file path=xl/styles.xml><?xml version="1.0" encoding="utf-8"?>
<styleSheet xmlns="http://schemas.openxmlformats.org/spreadsheetml/2006/main">
  <numFmts count="1">
    <numFmt numFmtId="177" formatCode="yyyy\-mm\-dd"/>
  </numFmts>
  <fonts count="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3">
    <cellStyle name="常规" xfId="0" builtinId="0"/>
    <cellStyle name="常规 4" xfId="2"/>
    <cellStyle name="常规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72"/>
  <sheetViews>
    <sheetView tabSelected="1" workbookViewId="0">
      <selection activeCell="H13" sqref="H13:I13"/>
    </sheetView>
  </sheetViews>
  <sheetFormatPr defaultColWidth="9" defaultRowHeight="12"/>
  <cols>
    <col min="1" max="1" width="4.875" style="1" customWidth="1"/>
    <col min="2" max="2" width="9" style="1"/>
    <col min="3" max="3" width="20.25" style="1" customWidth="1"/>
    <col min="4" max="4" width="18.875" style="1" customWidth="1"/>
    <col min="5" max="5" width="6.5" style="1" customWidth="1"/>
    <col min="6" max="6" width="12.5" style="2" customWidth="1"/>
    <col min="7" max="7" width="9" style="3"/>
    <col min="8" max="16384" width="9" style="1"/>
  </cols>
  <sheetData>
    <row r="1" spans="1:7" ht="30" customHeight="1">
      <c r="A1" s="11" t="s">
        <v>0</v>
      </c>
      <c r="B1" s="11"/>
      <c r="C1" s="11"/>
      <c r="D1" s="11"/>
      <c r="E1" s="11"/>
      <c r="F1" s="11"/>
      <c r="G1" s="11"/>
    </row>
    <row r="2" spans="1:7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spans="1:7">
      <c r="A3" s="7">
        <v>1</v>
      </c>
      <c r="B3" s="5" t="s">
        <v>8</v>
      </c>
      <c r="C3" s="5" t="str">
        <f>"1836003023504699"</f>
        <v>1836003023504699</v>
      </c>
      <c r="D3" s="5" t="s">
        <v>9</v>
      </c>
      <c r="E3" s="5" t="s">
        <v>10</v>
      </c>
      <c r="F3" s="5" t="str">
        <f t="shared" ref="F3:F7" si="0">"2018-11-14"</f>
        <v>2018-11-14</v>
      </c>
      <c r="G3" s="6" t="str">
        <f t="shared" ref="G3:G8" si="1">"1000"</f>
        <v>1000</v>
      </c>
    </row>
    <row r="4" spans="1:7">
      <c r="A4" s="7">
        <v>2</v>
      </c>
      <c r="B4" s="5" t="s">
        <v>11</v>
      </c>
      <c r="C4" s="5" t="str">
        <f>"1836003023501397"</f>
        <v>1836003023501397</v>
      </c>
      <c r="D4" s="5" t="s">
        <v>9</v>
      </c>
      <c r="E4" s="5" t="s">
        <v>10</v>
      </c>
      <c r="F4" s="5" t="str">
        <f>"2018-05-04"</f>
        <v>2018-05-04</v>
      </c>
      <c r="G4" s="6" t="str">
        <f t="shared" si="1"/>
        <v>1000</v>
      </c>
    </row>
    <row r="5" spans="1:7">
      <c r="A5" s="7">
        <v>3</v>
      </c>
      <c r="B5" s="5" t="s">
        <v>12</v>
      </c>
      <c r="C5" s="5" t="str">
        <f>"1814010000502293"</f>
        <v>1814010000502293</v>
      </c>
      <c r="D5" s="5" t="s">
        <v>13</v>
      </c>
      <c r="E5" s="5" t="s">
        <v>10</v>
      </c>
      <c r="F5" s="5" t="str">
        <f>"2018-09-30"</f>
        <v>2018-09-30</v>
      </c>
      <c r="G5" s="6" t="str">
        <f t="shared" si="1"/>
        <v>1000</v>
      </c>
    </row>
    <row r="6" spans="1:7">
      <c r="A6" s="7">
        <v>4</v>
      </c>
      <c r="B6" s="5" t="s">
        <v>14</v>
      </c>
      <c r="C6" s="5" t="str">
        <f>"1836003023505019"</f>
        <v>1836003023505019</v>
      </c>
      <c r="D6" s="5" t="s">
        <v>9</v>
      </c>
      <c r="E6" s="5" t="s">
        <v>10</v>
      </c>
      <c r="F6" s="5" t="str">
        <f t="shared" si="0"/>
        <v>2018-11-14</v>
      </c>
      <c r="G6" s="6" t="str">
        <f t="shared" si="1"/>
        <v>1000</v>
      </c>
    </row>
    <row r="7" spans="1:7">
      <c r="A7" s="7">
        <v>5</v>
      </c>
      <c r="B7" s="5" t="s">
        <v>15</v>
      </c>
      <c r="C7" s="5" t="str">
        <f>"1836003023504062"</f>
        <v>1836003023504062</v>
      </c>
      <c r="D7" s="5" t="s">
        <v>9</v>
      </c>
      <c r="E7" s="5" t="s">
        <v>10</v>
      </c>
      <c r="F7" s="5" t="str">
        <f t="shared" si="0"/>
        <v>2018-11-14</v>
      </c>
      <c r="G7" s="6" t="str">
        <f t="shared" si="1"/>
        <v>1000</v>
      </c>
    </row>
    <row r="8" spans="1:7">
      <c r="A8" s="7">
        <v>6</v>
      </c>
      <c r="B8" s="5" t="s">
        <v>16</v>
      </c>
      <c r="C8" s="5" t="str">
        <f>"1836003023502815"</f>
        <v>1836003023502815</v>
      </c>
      <c r="D8" s="5" t="s">
        <v>17</v>
      </c>
      <c r="E8" s="5" t="s">
        <v>10</v>
      </c>
      <c r="F8" s="5" t="str">
        <f>"2018-08-08"</f>
        <v>2018-08-08</v>
      </c>
      <c r="G8" s="6" t="str">
        <f t="shared" si="1"/>
        <v>1000</v>
      </c>
    </row>
    <row r="9" spans="1:7">
      <c r="A9" s="7">
        <v>7</v>
      </c>
      <c r="B9" s="5" t="s">
        <v>18</v>
      </c>
      <c r="C9" s="5" t="str">
        <f>"1814010000406136"</f>
        <v>1814010000406136</v>
      </c>
      <c r="D9" s="5" t="s">
        <v>19</v>
      </c>
      <c r="E9" s="5" t="s">
        <v>20</v>
      </c>
      <c r="F9" s="5" t="str">
        <f t="shared" ref="F9:F13" si="2">"2018-05-31"</f>
        <v>2018-05-31</v>
      </c>
      <c r="G9" s="6" t="str">
        <f t="shared" ref="G9:G72" si="3">"1500"</f>
        <v>1500</v>
      </c>
    </row>
    <row r="10" spans="1:7">
      <c r="A10" s="7">
        <v>8</v>
      </c>
      <c r="B10" s="5" t="s">
        <v>21</v>
      </c>
      <c r="C10" s="5" t="str">
        <f>"1814010000406264"</f>
        <v>1814010000406264</v>
      </c>
      <c r="D10" s="5" t="s">
        <v>19</v>
      </c>
      <c r="E10" s="5" t="s">
        <v>20</v>
      </c>
      <c r="F10" s="5" t="str">
        <f t="shared" si="2"/>
        <v>2018-05-31</v>
      </c>
      <c r="G10" s="6" t="str">
        <f t="shared" si="3"/>
        <v>1500</v>
      </c>
    </row>
    <row r="11" spans="1:7">
      <c r="A11" s="7">
        <v>9</v>
      </c>
      <c r="B11" s="5" t="s">
        <v>22</v>
      </c>
      <c r="C11" s="5" t="str">
        <f>"1814010000406328"</f>
        <v>1814010000406328</v>
      </c>
      <c r="D11" s="5" t="s">
        <v>19</v>
      </c>
      <c r="E11" s="5" t="s">
        <v>20</v>
      </c>
      <c r="F11" s="5" t="str">
        <f t="shared" si="2"/>
        <v>2018-05-31</v>
      </c>
      <c r="G11" s="6" t="str">
        <f t="shared" si="3"/>
        <v>1500</v>
      </c>
    </row>
    <row r="12" spans="1:7">
      <c r="A12" s="7">
        <v>10</v>
      </c>
      <c r="B12" s="5" t="s">
        <v>23</v>
      </c>
      <c r="C12" s="5" t="str">
        <f>"1814010000406387"</f>
        <v>1814010000406387</v>
      </c>
      <c r="D12" s="5" t="s">
        <v>19</v>
      </c>
      <c r="E12" s="5" t="s">
        <v>20</v>
      </c>
      <c r="F12" s="5" t="str">
        <f t="shared" si="2"/>
        <v>2018-05-31</v>
      </c>
      <c r="G12" s="6" t="str">
        <f t="shared" si="3"/>
        <v>1500</v>
      </c>
    </row>
    <row r="13" spans="1:7">
      <c r="A13" s="7">
        <v>11</v>
      </c>
      <c r="B13" s="5" t="s">
        <v>24</v>
      </c>
      <c r="C13" s="5" t="str">
        <f>"1814010000406239"</f>
        <v>1814010000406239</v>
      </c>
      <c r="D13" s="5" t="s">
        <v>19</v>
      </c>
      <c r="E13" s="5" t="s">
        <v>20</v>
      </c>
      <c r="F13" s="5" t="str">
        <f t="shared" si="2"/>
        <v>2018-05-31</v>
      </c>
      <c r="G13" s="6" t="str">
        <f t="shared" si="3"/>
        <v>1500</v>
      </c>
    </row>
    <row r="14" spans="1:7">
      <c r="A14" s="7">
        <v>12</v>
      </c>
      <c r="B14" s="5" t="s">
        <v>25</v>
      </c>
      <c r="C14" s="5" t="str">
        <f>"1914010000401904"</f>
        <v>1914010000401904</v>
      </c>
      <c r="D14" s="5" t="s">
        <v>26</v>
      </c>
      <c r="E14" s="5" t="s">
        <v>20</v>
      </c>
      <c r="F14" s="5" t="str">
        <f t="shared" ref="F14:F19" si="4">"2019-03-20"</f>
        <v>2019-03-20</v>
      </c>
      <c r="G14" s="6" t="str">
        <f t="shared" si="3"/>
        <v>1500</v>
      </c>
    </row>
    <row r="15" spans="1:7">
      <c r="A15" s="7">
        <v>13</v>
      </c>
      <c r="B15" s="5" t="s">
        <v>27</v>
      </c>
      <c r="C15" s="5" t="str">
        <f>"1914010000401910"</f>
        <v>1914010000401910</v>
      </c>
      <c r="D15" s="5" t="s">
        <v>26</v>
      </c>
      <c r="E15" s="5" t="s">
        <v>20</v>
      </c>
      <c r="F15" s="5" t="str">
        <f t="shared" si="4"/>
        <v>2019-03-20</v>
      </c>
      <c r="G15" s="6" t="str">
        <f t="shared" si="3"/>
        <v>1500</v>
      </c>
    </row>
    <row r="16" spans="1:7">
      <c r="A16" s="7">
        <v>14</v>
      </c>
      <c r="B16" s="5" t="s">
        <v>28</v>
      </c>
      <c r="C16" s="5" t="str">
        <f>"1914010000402459"</f>
        <v>1914010000402459</v>
      </c>
      <c r="D16" s="5" t="s">
        <v>19</v>
      </c>
      <c r="E16" s="5" t="s">
        <v>20</v>
      </c>
      <c r="F16" s="5" t="str">
        <f t="shared" si="4"/>
        <v>2019-03-20</v>
      </c>
      <c r="G16" s="6" t="str">
        <f t="shared" si="3"/>
        <v>1500</v>
      </c>
    </row>
    <row r="17" spans="1:7">
      <c r="A17" s="7">
        <v>15</v>
      </c>
      <c r="B17" s="5" t="s">
        <v>29</v>
      </c>
      <c r="C17" s="5" t="str">
        <f>"1914010000401900"</f>
        <v>1914010000401900</v>
      </c>
      <c r="D17" s="5" t="s">
        <v>26</v>
      </c>
      <c r="E17" s="5" t="s">
        <v>20</v>
      </c>
      <c r="F17" s="5" t="str">
        <f t="shared" si="4"/>
        <v>2019-03-20</v>
      </c>
      <c r="G17" s="6" t="str">
        <f t="shared" si="3"/>
        <v>1500</v>
      </c>
    </row>
    <row r="18" spans="1:7">
      <c r="A18" s="7">
        <v>16</v>
      </c>
      <c r="B18" s="5" t="s">
        <v>30</v>
      </c>
      <c r="C18" s="5" t="str">
        <f>"1914010000401865"</f>
        <v>1914010000401865</v>
      </c>
      <c r="D18" s="5" t="s">
        <v>26</v>
      </c>
      <c r="E18" s="5" t="s">
        <v>20</v>
      </c>
      <c r="F18" s="5" t="str">
        <f t="shared" si="4"/>
        <v>2019-03-20</v>
      </c>
      <c r="G18" s="6" t="str">
        <f t="shared" si="3"/>
        <v>1500</v>
      </c>
    </row>
    <row r="19" spans="1:7">
      <c r="A19" s="7">
        <v>17</v>
      </c>
      <c r="B19" s="5" t="s">
        <v>31</v>
      </c>
      <c r="C19" s="5" t="str">
        <f>"1914010000402461"</f>
        <v>1914010000402461</v>
      </c>
      <c r="D19" s="5" t="s">
        <v>19</v>
      </c>
      <c r="E19" s="5" t="s">
        <v>20</v>
      </c>
      <c r="F19" s="5" t="str">
        <f t="shared" si="4"/>
        <v>2019-03-20</v>
      </c>
      <c r="G19" s="6" t="str">
        <f t="shared" si="3"/>
        <v>1500</v>
      </c>
    </row>
    <row r="20" spans="1:7">
      <c r="A20" s="7">
        <v>18</v>
      </c>
      <c r="B20" s="5" t="s">
        <v>32</v>
      </c>
      <c r="C20" s="5" t="str">
        <f>"1914010000400143"</f>
        <v>1914010000400143</v>
      </c>
      <c r="D20" s="5" t="s">
        <v>33</v>
      </c>
      <c r="E20" s="5" t="s">
        <v>20</v>
      </c>
      <c r="F20" s="5" t="str">
        <f t="shared" ref="F20:F25" si="5">"2019-01-04"</f>
        <v>2019-01-04</v>
      </c>
      <c r="G20" s="6" t="str">
        <f t="shared" si="3"/>
        <v>1500</v>
      </c>
    </row>
    <row r="21" spans="1:7">
      <c r="A21" s="7">
        <v>19</v>
      </c>
      <c r="B21" s="5" t="s">
        <v>34</v>
      </c>
      <c r="C21" s="5" t="str">
        <f>"1914010000400218"</f>
        <v>1914010000400218</v>
      </c>
      <c r="D21" s="5" t="s">
        <v>19</v>
      </c>
      <c r="E21" s="5" t="s">
        <v>20</v>
      </c>
      <c r="F21" s="5" t="str">
        <f t="shared" si="5"/>
        <v>2019-01-04</v>
      </c>
      <c r="G21" s="6" t="str">
        <f t="shared" si="3"/>
        <v>1500</v>
      </c>
    </row>
    <row r="22" spans="1:7">
      <c r="A22" s="7">
        <v>20</v>
      </c>
      <c r="B22" s="5" t="s">
        <v>35</v>
      </c>
      <c r="C22" s="5" t="str">
        <f>"1914010000400219"</f>
        <v>1914010000400219</v>
      </c>
      <c r="D22" s="5" t="s">
        <v>36</v>
      </c>
      <c r="E22" s="5" t="s">
        <v>20</v>
      </c>
      <c r="F22" s="5" t="str">
        <f t="shared" si="5"/>
        <v>2019-01-04</v>
      </c>
      <c r="G22" s="6" t="str">
        <f t="shared" si="3"/>
        <v>1500</v>
      </c>
    </row>
    <row r="23" spans="1:7">
      <c r="A23" s="7">
        <v>21</v>
      </c>
      <c r="B23" s="5" t="s">
        <v>37</v>
      </c>
      <c r="C23" s="5" t="str">
        <f>"1914010000400220"</f>
        <v>1914010000400220</v>
      </c>
      <c r="D23" s="5" t="s">
        <v>36</v>
      </c>
      <c r="E23" s="5" t="s">
        <v>20</v>
      </c>
      <c r="F23" s="5" t="str">
        <f t="shared" si="5"/>
        <v>2019-01-04</v>
      </c>
      <c r="G23" s="6" t="str">
        <f t="shared" si="3"/>
        <v>1500</v>
      </c>
    </row>
    <row r="24" spans="1:7">
      <c r="A24" s="7">
        <v>22</v>
      </c>
      <c r="B24" s="5" t="s">
        <v>38</v>
      </c>
      <c r="C24" s="5" t="str">
        <f>"1914010000400221"</f>
        <v>1914010000400221</v>
      </c>
      <c r="D24" s="5" t="s">
        <v>36</v>
      </c>
      <c r="E24" s="5" t="s">
        <v>20</v>
      </c>
      <c r="F24" s="5" t="str">
        <f t="shared" si="5"/>
        <v>2019-01-04</v>
      </c>
      <c r="G24" s="6" t="str">
        <f t="shared" si="3"/>
        <v>1500</v>
      </c>
    </row>
    <row r="25" spans="1:7">
      <c r="A25" s="7">
        <v>23</v>
      </c>
      <c r="B25" s="5" t="s">
        <v>39</v>
      </c>
      <c r="C25" s="5" t="str">
        <f>"1914010000400225"</f>
        <v>1914010000400225</v>
      </c>
      <c r="D25" s="5" t="s">
        <v>36</v>
      </c>
      <c r="E25" s="5" t="s">
        <v>20</v>
      </c>
      <c r="F25" s="5" t="str">
        <f t="shared" si="5"/>
        <v>2019-01-04</v>
      </c>
      <c r="G25" s="6" t="str">
        <f t="shared" si="3"/>
        <v>1500</v>
      </c>
    </row>
    <row r="26" spans="1:7">
      <c r="A26" s="7">
        <v>24</v>
      </c>
      <c r="B26" s="5" t="s">
        <v>40</v>
      </c>
      <c r="C26" s="5" t="str">
        <f>"1814001007400320"</f>
        <v>1814001007400320</v>
      </c>
      <c r="D26" s="5" t="s">
        <v>33</v>
      </c>
      <c r="E26" s="5" t="s">
        <v>20</v>
      </c>
      <c r="F26" s="5" t="str">
        <f t="shared" ref="F26:F30" si="6">"2019-02-02"</f>
        <v>2019-02-02</v>
      </c>
      <c r="G26" s="6" t="str">
        <f t="shared" si="3"/>
        <v>1500</v>
      </c>
    </row>
    <row r="27" spans="1:7">
      <c r="A27" s="7">
        <v>25</v>
      </c>
      <c r="B27" s="5" t="s">
        <v>41</v>
      </c>
      <c r="C27" s="5" t="str">
        <f>"1814001007400321"</f>
        <v>1814001007400321</v>
      </c>
      <c r="D27" s="5" t="s">
        <v>33</v>
      </c>
      <c r="E27" s="5" t="s">
        <v>20</v>
      </c>
      <c r="F27" s="5" t="str">
        <f t="shared" si="6"/>
        <v>2019-02-02</v>
      </c>
      <c r="G27" s="6" t="str">
        <f t="shared" si="3"/>
        <v>1500</v>
      </c>
    </row>
    <row r="28" spans="1:7">
      <c r="A28" s="7">
        <v>26</v>
      </c>
      <c r="B28" s="5" t="s">
        <v>42</v>
      </c>
      <c r="C28" s="5" t="str">
        <f>"1914010000400216"</f>
        <v>1914010000400216</v>
      </c>
      <c r="D28" s="5" t="s">
        <v>19</v>
      </c>
      <c r="E28" s="5" t="s">
        <v>20</v>
      </c>
      <c r="F28" s="5" t="str">
        <f t="shared" ref="F28:F32" si="7">"2019-01-04"</f>
        <v>2019-01-04</v>
      </c>
      <c r="G28" s="6" t="str">
        <f t="shared" si="3"/>
        <v>1500</v>
      </c>
    </row>
    <row r="29" spans="1:7">
      <c r="A29" s="7">
        <v>27</v>
      </c>
      <c r="B29" s="5" t="s">
        <v>43</v>
      </c>
      <c r="C29" s="5" t="str">
        <f>"1814001007400309"</f>
        <v>1814001007400309</v>
      </c>
      <c r="D29" s="5" t="s">
        <v>44</v>
      </c>
      <c r="E29" s="5" t="s">
        <v>20</v>
      </c>
      <c r="F29" s="5" t="str">
        <f t="shared" si="6"/>
        <v>2019-02-02</v>
      </c>
      <c r="G29" s="6" t="str">
        <f t="shared" si="3"/>
        <v>1500</v>
      </c>
    </row>
    <row r="30" spans="1:7">
      <c r="A30" s="7">
        <v>28</v>
      </c>
      <c r="B30" s="5" t="s">
        <v>45</v>
      </c>
      <c r="C30" s="5" t="str">
        <f>"1814001007400311"</f>
        <v>1814001007400311</v>
      </c>
      <c r="D30" s="5" t="s">
        <v>44</v>
      </c>
      <c r="E30" s="5" t="s">
        <v>20</v>
      </c>
      <c r="F30" s="5" t="str">
        <f t="shared" si="6"/>
        <v>2019-02-02</v>
      </c>
      <c r="G30" s="6" t="str">
        <f t="shared" si="3"/>
        <v>1500</v>
      </c>
    </row>
    <row r="31" spans="1:7">
      <c r="A31" s="7">
        <v>29</v>
      </c>
      <c r="B31" s="5" t="s">
        <v>46</v>
      </c>
      <c r="C31" s="5" t="str">
        <f>"1914010000400227"</f>
        <v>1914010000400227</v>
      </c>
      <c r="D31" s="5" t="s">
        <v>19</v>
      </c>
      <c r="E31" s="5" t="s">
        <v>20</v>
      </c>
      <c r="F31" s="5" t="str">
        <f t="shared" si="7"/>
        <v>2019-01-04</v>
      </c>
      <c r="G31" s="6" t="str">
        <f t="shared" si="3"/>
        <v>1500</v>
      </c>
    </row>
    <row r="32" spans="1:7">
      <c r="A32" s="7">
        <v>30</v>
      </c>
      <c r="B32" s="5" t="s">
        <v>47</v>
      </c>
      <c r="C32" s="5" t="str">
        <f>"1914010000400228"</f>
        <v>1914010000400228</v>
      </c>
      <c r="D32" s="5" t="s">
        <v>19</v>
      </c>
      <c r="E32" s="5" t="s">
        <v>20</v>
      </c>
      <c r="F32" s="5" t="str">
        <f t="shared" si="7"/>
        <v>2019-01-04</v>
      </c>
      <c r="G32" s="6" t="str">
        <f t="shared" si="3"/>
        <v>1500</v>
      </c>
    </row>
    <row r="33" spans="1:7">
      <c r="A33" s="7">
        <v>31</v>
      </c>
      <c r="B33" s="5" t="s">
        <v>48</v>
      </c>
      <c r="C33" s="5" t="str">
        <f>"1814010000403928"</f>
        <v>1814010000403928</v>
      </c>
      <c r="D33" s="5" t="s">
        <v>19</v>
      </c>
      <c r="E33" s="5" t="s">
        <v>20</v>
      </c>
      <c r="F33" s="5" t="str">
        <f>"2018-05-02"</f>
        <v>2018-05-02</v>
      </c>
      <c r="G33" s="6" t="str">
        <f t="shared" si="3"/>
        <v>1500</v>
      </c>
    </row>
    <row r="34" spans="1:7">
      <c r="A34" s="7">
        <v>32</v>
      </c>
      <c r="B34" s="5" t="s">
        <v>49</v>
      </c>
      <c r="C34" s="5" t="str">
        <f>"1914010000401909"</f>
        <v>1914010000401909</v>
      </c>
      <c r="D34" s="5" t="s">
        <v>26</v>
      </c>
      <c r="E34" s="5" t="s">
        <v>20</v>
      </c>
      <c r="F34" s="5" t="str">
        <f t="shared" ref="F34:F39" si="8">"2019-03-20"</f>
        <v>2019-03-20</v>
      </c>
      <c r="G34" s="6" t="str">
        <f t="shared" si="3"/>
        <v>1500</v>
      </c>
    </row>
    <row r="35" spans="1:7">
      <c r="A35" s="7">
        <v>33</v>
      </c>
      <c r="B35" s="5" t="s">
        <v>50</v>
      </c>
      <c r="C35" s="5" t="str">
        <f>"1914012132400018"</f>
        <v>1914012132400018</v>
      </c>
      <c r="D35" s="5" t="s">
        <v>26</v>
      </c>
      <c r="E35" s="5" t="s">
        <v>20</v>
      </c>
      <c r="F35" s="5" t="str">
        <f>"2019-02-01"</f>
        <v>2019-02-01</v>
      </c>
      <c r="G35" s="6" t="str">
        <f t="shared" si="3"/>
        <v>1500</v>
      </c>
    </row>
    <row r="36" spans="1:7">
      <c r="A36" s="7">
        <v>34</v>
      </c>
      <c r="B36" s="5" t="s">
        <v>51</v>
      </c>
      <c r="C36" s="5" t="str">
        <f>"1814010000405878"</f>
        <v>1814010000405878</v>
      </c>
      <c r="D36" s="5" t="s">
        <v>19</v>
      </c>
      <c r="E36" s="5" t="s">
        <v>20</v>
      </c>
      <c r="F36" s="5" t="str">
        <f>"2018-05-31"</f>
        <v>2018-05-31</v>
      </c>
      <c r="G36" s="6" t="str">
        <f t="shared" si="3"/>
        <v>1500</v>
      </c>
    </row>
    <row r="37" spans="1:7">
      <c r="A37" s="7">
        <v>35</v>
      </c>
      <c r="B37" s="5" t="s">
        <v>52</v>
      </c>
      <c r="C37" s="5" t="str">
        <f>"1914010000402531"</f>
        <v>1914010000402531</v>
      </c>
      <c r="D37" s="5" t="s">
        <v>19</v>
      </c>
      <c r="E37" s="5" t="s">
        <v>20</v>
      </c>
      <c r="F37" s="5" t="str">
        <f t="shared" si="8"/>
        <v>2019-03-20</v>
      </c>
      <c r="G37" s="6" t="str">
        <f t="shared" si="3"/>
        <v>1500</v>
      </c>
    </row>
    <row r="38" spans="1:7">
      <c r="A38" s="7">
        <v>36</v>
      </c>
      <c r="B38" s="5" t="s">
        <v>53</v>
      </c>
      <c r="C38" s="5" t="str">
        <f>"1914010000402483"</f>
        <v>1914010000402483</v>
      </c>
      <c r="D38" s="5" t="s">
        <v>19</v>
      </c>
      <c r="E38" s="5" t="s">
        <v>20</v>
      </c>
      <c r="F38" s="5" t="str">
        <f t="shared" si="8"/>
        <v>2019-03-20</v>
      </c>
      <c r="G38" s="6" t="str">
        <f t="shared" si="3"/>
        <v>1500</v>
      </c>
    </row>
    <row r="39" spans="1:7">
      <c r="A39" s="7">
        <v>37</v>
      </c>
      <c r="B39" s="5" t="s">
        <v>54</v>
      </c>
      <c r="C39" s="5" t="str">
        <f>"1914010000402072"</f>
        <v>1914010000402072</v>
      </c>
      <c r="D39" s="5" t="s">
        <v>26</v>
      </c>
      <c r="E39" s="5" t="s">
        <v>20</v>
      </c>
      <c r="F39" s="5" t="str">
        <f t="shared" si="8"/>
        <v>2019-03-20</v>
      </c>
      <c r="G39" s="6" t="str">
        <f t="shared" si="3"/>
        <v>1500</v>
      </c>
    </row>
    <row r="40" spans="1:7">
      <c r="A40" s="7">
        <v>38</v>
      </c>
      <c r="B40" s="5" t="s">
        <v>55</v>
      </c>
      <c r="C40" s="5" t="str">
        <f>"1814010000421093"</f>
        <v>1814010000421093</v>
      </c>
      <c r="D40" s="5" t="s">
        <v>19</v>
      </c>
      <c r="E40" s="5" t="s">
        <v>20</v>
      </c>
      <c r="F40" s="5" t="str">
        <f>"2018-12-11"</f>
        <v>2018-12-11</v>
      </c>
      <c r="G40" s="6" t="str">
        <f t="shared" si="3"/>
        <v>1500</v>
      </c>
    </row>
    <row r="41" spans="1:7">
      <c r="A41" s="7">
        <v>39</v>
      </c>
      <c r="B41" s="5" t="s">
        <v>56</v>
      </c>
      <c r="C41" s="5" t="str">
        <f>"1914010000402347"</f>
        <v>1914010000402347</v>
      </c>
      <c r="D41" s="5" t="s">
        <v>33</v>
      </c>
      <c r="E41" s="5" t="s">
        <v>20</v>
      </c>
      <c r="F41" s="5" t="str">
        <f t="shared" ref="F41:F48" si="9">"2019-03-20"</f>
        <v>2019-03-20</v>
      </c>
      <c r="G41" s="6" t="str">
        <f t="shared" si="3"/>
        <v>1500</v>
      </c>
    </row>
    <row r="42" spans="1:7">
      <c r="A42" s="7">
        <v>40</v>
      </c>
      <c r="B42" s="5" t="s">
        <v>57</v>
      </c>
      <c r="C42" s="5" t="str">
        <f>"1914012132400033"</f>
        <v>1914012132400033</v>
      </c>
      <c r="D42" s="5" t="s">
        <v>26</v>
      </c>
      <c r="E42" s="5" t="s">
        <v>20</v>
      </c>
      <c r="F42" s="5" t="str">
        <f>"2019-02-01"</f>
        <v>2019-02-01</v>
      </c>
      <c r="G42" s="6" t="str">
        <f t="shared" si="3"/>
        <v>1500</v>
      </c>
    </row>
    <row r="43" spans="1:7">
      <c r="A43" s="7">
        <v>41</v>
      </c>
      <c r="B43" s="5" t="s">
        <v>58</v>
      </c>
      <c r="C43" s="5" t="str">
        <f>"1914010000401871"</f>
        <v>1914010000401871</v>
      </c>
      <c r="D43" s="5" t="s">
        <v>26</v>
      </c>
      <c r="E43" s="5" t="s">
        <v>20</v>
      </c>
      <c r="F43" s="5" t="str">
        <f t="shared" si="9"/>
        <v>2019-03-20</v>
      </c>
      <c r="G43" s="6" t="str">
        <f t="shared" si="3"/>
        <v>1500</v>
      </c>
    </row>
    <row r="44" spans="1:7">
      <c r="A44" s="7">
        <v>42</v>
      </c>
      <c r="B44" s="5" t="s">
        <v>59</v>
      </c>
      <c r="C44" s="5" t="str">
        <f>"1914010000401870"</f>
        <v>1914010000401870</v>
      </c>
      <c r="D44" s="5" t="s">
        <v>26</v>
      </c>
      <c r="E44" s="5" t="s">
        <v>20</v>
      </c>
      <c r="F44" s="5" t="str">
        <f t="shared" si="9"/>
        <v>2019-03-20</v>
      </c>
      <c r="G44" s="6" t="str">
        <f t="shared" si="3"/>
        <v>1500</v>
      </c>
    </row>
    <row r="45" spans="1:7">
      <c r="A45" s="7">
        <v>43</v>
      </c>
      <c r="B45" s="5" t="s">
        <v>60</v>
      </c>
      <c r="C45" s="5" t="str">
        <f>"1914010000401902"</f>
        <v>1914010000401902</v>
      </c>
      <c r="D45" s="5" t="s">
        <v>26</v>
      </c>
      <c r="E45" s="5" t="s">
        <v>20</v>
      </c>
      <c r="F45" s="5" t="str">
        <f t="shared" si="9"/>
        <v>2019-03-20</v>
      </c>
      <c r="G45" s="6" t="str">
        <f t="shared" si="3"/>
        <v>1500</v>
      </c>
    </row>
    <row r="46" spans="1:7">
      <c r="A46" s="7">
        <v>44</v>
      </c>
      <c r="B46" s="5" t="s">
        <v>61</v>
      </c>
      <c r="C46" s="5" t="str">
        <f>"1914010000402482"</f>
        <v>1914010000402482</v>
      </c>
      <c r="D46" s="5" t="s">
        <v>19</v>
      </c>
      <c r="E46" s="5" t="s">
        <v>20</v>
      </c>
      <c r="F46" s="5" t="str">
        <f t="shared" si="9"/>
        <v>2019-03-20</v>
      </c>
      <c r="G46" s="6" t="str">
        <f t="shared" si="3"/>
        <v>1500</v>
      </c>
    </row>
    <row r="47" spans="1:7">
      <c r="A47" s="7">
        <v>45</v>
      </c>
      <c r="B47" s="5" t="s">
        <v>62</v>
      </c>
      <c r="C47" s="5" t="str">
        <f>"1914010000401912"</f>
        <v>1914010000401912</v>
      </c>
      <c r="D47" s="5" t="s">
        <v>26</v>
      </c>
      <c r="E47" s="5" t="s">
        <v>20</v>
      </c>
      <c r="F47" s="5" t="str">
        <f t="shared" si="9"/>
        <v>2019-03-20</v>
      </c>
      <c r="G47" s="6" t="str">
        <f t="shared" si="3"/>
        <v>1500</v>
      </c>
    </row>
    <row r="48" spans="1:7">
      <c r="A48" s="7">
        <v>46</v>
      </c>
      <c r="B48" s="5" t="s">
        <v>63</v>
      </c>
      <c r="C48" s="5" t="str">
        <f>"1914010000401946"</f>
        <v>1914010000401946</v>
      </c>
      <c r="D48" s="5" t="s">
        <v>26</v>
      </c>
      <c r="E48" s="5" t="s">
        <v>20</v>
      </c>
      <c r="F48" s="5" t="str">
        <f t="shared" si="9"/>
        <v>2019-03-20</v>
      </c>
      <c r="G48" s="6" t="str">
        <f t="shared" si="3"/>
        <v>1500</v>
      </c>
    </row>
    <row r="49" spans="1:7">
      <c r="A49" s="7">
        <v>47</v>
      </c>
      <c r="B49" s="5" t="s">
        <v>64</v>
      </c>
      <c r="C49" s="5" t="str">
        <f>"1814010000418101"</f>
        <v>1814010000418101</v>
      </c>
      <c r="D49" s="5" t="s">
        <v>65</v>
      </c>
      <c r="E49" s="5" t="s">
        <v>20</v>
      </c>
      <c r="F49" s="5" t="str">
        <f>"2018-11-06"</f>
        <v>2018-11-06</v>
      </c>
      <c r="G49" s="6" t="str">
        <f t="shared" si="3"/>
        <v>1500</v>
      </c>
    </row>
    <row r="50" spans="1:7">
      <c r="A50" s="7">
        <v>48</v>
      </c>
      <c r="B50" s="5" t="s">
        <v>66</v>
      </c>
      <c r="C50" s="5" t="str">
        <f>"1914010000402456"</f>
        <v>1914010000402456</v>
      </c>
      <c r="D50" s="5" t="s">
        <v>19</v>
      </c>
      <c r="E50" s="5" t="s">
        <v>20</v>
      </c>
      <c r="F50" s="5" t="str">
        <f t="shared" ref="F50:F54" si="10">"2019-03-20"</f>
        <v>2019-03-20</v>
      </c>
      <c r="G50" s="6" t="str">
        <f t="shared" si="3"/>
        <v>1500</v>
      </c>
    </row>
    <row r="51" spans="1:7">
      <c r="A51" s="7">
        <v>49</v>
      </c>
      <c r="B51" s="5" t="s">
        <v>67</v>
      </c>
      <c r="C51" s="5" t="str">
        <f>"1914010000402457"</f>
        <v>1914010000402457</v>
      </c>
      <c r="D51" s="5" t="s">
        <v>19</v>
      </c>
      <c r="E51" s="5" t="s">
        <v>20</v>
      </c>
      <c r="F51" s="5" t="str">
        <f t="shared" si="10"/>
        <v>2019-03-20</v>
      </c>
      <c r="G51" s="6" t="str">
        <f t="shared" si="3"/>
        <v>1500</v>
      </c>
    </row>
    <row r="52" spans="1:7">
      <c r="A52" s="7">
        <v>50</v>
      </c>
      <c r="B52" s="5" t="s">
        <v>68</v>
      </c>
      <c r="C52" s="5" t="str">
        <f>"1914010000402458"</f>
        <v>1914010000402458</v>
      </c>
      <c r="D52" s="5" t="s">
        <v>19</v>
      </c>
      <c r="E52" s="5" t="s">
        <v>20</v>
      </c>
      <c r="F52" s="5" t="str">
        <f t="shared" si="10"/>
        <v>2019-03-20</v>
      </c>
      <c r="G52" s="6" t="str">
        <f t="shared" si="3"/>
        <v>1500</v>
      </c>
    </row>
    <row r="53" spans="1:7">
      <c r="A53" s="7">
        <v>51</v>
      </c>
      <c r="B53" s="5" t="s">
        <v>69</v>
      </c>
      <c r="C53" s="5" t="str">
        <f>"1914010000401903"</f>
        <v>1914010000401903</v>
      </c>
      <c r="D53" s="5" t="s">
        <v>26</v>
      </c>
      <c r="E53" s="5" t="s">
        <v>20</v>
      </c>
      <c r="F53" s="5" t="str">
        <f t="shared" si="10"/>
        <v>2019-03-20</v>
      </c>
      <c r="G53" s="6" t="str">
        <f t="shared" si="3"/>
        <v>1500</v>
      </c>
    </row>
    <row r="54" spans="1:7">
      <c r="A54" s="7">
        <v>52</v>
      </c>
      <c r="B54" s="5" t="s">
        <v>70</v>
      </c>
      <c r="C54" s="5" t="str">
        <f>"1914010000401907"</f>
        <v>1914010000401907</v>
      </c>
      <c r="D54" s="5" t="s">
        <v>26</v>
      </c>
      <c r="E54" s="5" t="s">
        <v>20</v>
      </c>
      <c r="F54" s="5" t="str">
        <f t="shared" si="10"/>
        <v>2019-03-20</v>
      </c>
      <c r="G54" s="6" t="str">
        <f t="shared" si="3"/>
        <v>1500</v>
      </c>
    </row>
    <row r="55" spans="1:7">
      <c r="A55" s="7">
        <v>53</v>
      </c>
      <c r="B55" s="5" t="s">
        <v>71</v>
      </c>
      <c r="C55" s="5" t="str">
        <f>"1914010000400206"</f>
        <v>1914010000400206</v>
      </c>
      <c r="D55" s="5" t="s">
        <v>19</v>
      </c>
      <c r="E55" s="5" t="s">
        <v>20</v>
      </c>
      <c r="F55" s="5" t="str">
        <f>"2019-01-04"</f>
        <v>2019-01-04</v>
      </c>
      <c r="G55" s="6" t="str">
        <f t="shared" si="3"/>
        <v>1500</v>
      </c>
    </row>
    <row r="56" spans="1:7">
      <c r="A56" s="7">
        <v>54</v>
      </c>
      <c r="B56" s="5" t="s">
        <v>72</v>
      </c>
      <c r="C56" s="5" t="str">
        <f>"1814010000412979"</f>
        <v>1814010000412979</v>
      </c>
      <c r="D56" s="5" t="s">
        <v>73</v>
      </c>
      <c r="E56" s="5" t="s">
        <v>20</v>
      </c>
      <c r="F56" s="5" t="str">
        <f>"2018-08-21"</f>
        <v>2018-08-21</v>
      </c>
      <c r="G56" s="6" t="str">
        <f t="shared" si="3"/>
        <v>1500</v>
      </c>
    </row>
    <row r="57" spans="1:7">
      <c r="A57" s="7">
        <v>55</v>
      </c>
      <c r="B57" s="5" t="s">
        <v>74</v>
      </c>
      <c r="C57" s="5" t="str">
        <f>"1914010000401913"</f>
        <v>1914010000401913</v>
      </c>
      <c r="D57" s="5" t="s">
        <v>26</v>
      </c>
      <c r="E57" s="5" t="s">
        <v>20</v>
      </c>
      <c r="F57" s="5" t="str">
        <f t="shared" ref="F57:F63" si="11">"2019-03-20"</f>
        <v>2019-03-20</v>
      </c>
      <c r="G57" s="6" t="str">
        <f t="shared" si="3"/>
        <v>1500</v>
      </c>
    </row>
    <row r="58" spans="1:7">
      <c r="A58" s="7">
        <v>56</v>
      </c>
      <c r="B58" s="5" t="s">
        <v>75</v>
      </c>
      <c r="C58" s="5" t="str">
        <f>"1914010000401914"</f>
        <v>1914010000401914</v>
      </c>
      <c r="D58" s="5" t="s">
        <v>26</v>
      </c>
      <c r="E58" s="5" t="s">
        <v>20</v>
      </c>
      <c r="F58" s="5" t="str">
        <f t="shared" si="11"/>
        <v>2019-03-20</v>
      </c>
      <c r="G58" s="6" t="str">
        <f t="shared" si="3"/>
        <v>1500</v>
      </c>
    </row>
    <row r="59" spans="1:7">
      <c r="A59" s="7">
        <v>57</v>
      </c>
      <c r="B59" s="5" t="s">
        <v>76</v>
      </c>
      <c r="C59" s="5" t="str">
        <f>"1914010000401915"</f>
        <v>1914010000401915</v>
      </c>
      <c r="D59" s="5" t="s">
        <v>26</v>
      </c>
      <c r="E59" s="5" t="s">
        <v>20</v>
      </c>
      <c r="F59" s="5" t="str">
        <f t="shared" si="11"/>
        <v>2019-03-20</v>
      </c>
      <c r="G59" s="6" t="str">
        <f t="shared" si="3"/>
        <v>1500</v>
      </c>
    </row>
    <row r="60" spans="1:7">
      <c r="A60" s="7">
        <v>58</v>
      </c>
      <c r="B60" s="5" t="s">
        <v>77</v>
      </c>
      <c r="C60" s="5" t="str">
        <f>"1914010000401916"</f>
        <v>1914010000401916</v>
      </c>
      <c r="D60" s="5" t="s">
        <v>26</v>
      </c>
      <c r="E60" s="5" t="s">
        <v>20</v>
      </c>
      <c r="F60" s="5" t="str">
        <f t="shared" si="11"/>
        <v>2019-03-20</v>
      </c>
      <c r="G60" s="6" t="str">
        <f t="shared" si="3"/>
        <v>1500</v>
      </c>
    </row>
    <row r="61" spans="1:7">
      <c r="A61" s="7">
        <v>59</v>
      </c>
      <c r="B61" s="5" t="s">
        <v>78</v>
      </c>
      <c r="C61" s="5" t="str">
        <f>"1914010000401917"</f>
        <v>1914010000401917</v>
      </c>
      <c r="D61" s="5" t="s">
        <v>26</v>
      </c>
      <c r="E61" s="5" t="s">
        <v>20</v>
      </c>
      <c r="F61" s="5" t="str">
        <f t="shared" si="11"/>
        <v>2019-03-20</v>
      </c>
      <c r="G61" s="6" t="str">
        <f t="shared" si="3"/>
        <v>1500</v>
      </c>
    </row>
    <row r="62" spans="1:7">
      <c r="A62" s="7">
        <v>60</v>
      </c>
      <c r="B62" s="5" t="s">
        <v>79</v>
      </c>
      <c r="C62" s="5" t="str">
        <f>"1914010000401918"</f>
        <v>1914010000401918</v>
      </c>
      <c r="D62" s="5" t="s">
        <v>26</v>
      </c>
      <c r="E62" s="5" t="s">
        <v>20</v>
      </c>
      <c r="F62" s="5" t="str">
        <f t="shared" si="11"/>
        <v>2019-03-20</v>
      </c>
      <c r="G62" s="6" t="str">
        <f t="shared" si="3"/>
        <v>1500</v>
      </c>
    </row>
    <row r="63" spans="1:7">
      <c r="A63" s="7">
        <v>61</v>
      </c>
      <c r="B63" s="5" t="s">
        <v>80</v>
      </c>
      <c r="C63" s="5" t="str">
        <f>"1914010000401919"</f>
        <v>1914010000401919</v>
      </c>
      <c r="D63" s="5" t="s">
        <v>26</v>
      </c>
      <c r="E63" s="5" t="s">
        <v>20</v>
      </c>
      <c r="F63" s="5" t="str">
        <f t="shared" si="11"/>
        <v>2019-03-20</v>
      </c>
      <c r="G63" s="6" t="str">
        <f t="shared" si="3"/>
        <v>1500</v>
      </c>
    </row>
    <row r="64" spans="1:7">
      <c r="A64" s="7">
        <v>62</v>
      </c>
      <c r="B64" s="5" t="s">
        <v>81</v>
      </c>
      <c r="C64" s="5" t="str">
        <f>"1849010000400307"</f>
        <v>1849010000400307</v>
      </c>
      <c r="D64" s="5" t="s">
        <v>82</v>
      </c>
      <c r="E64" s="5" t="s">
        <v>20</v>
      </c>
      <c r="F64" s="5" t="str">
        <f t="shared" ref="F64:F66" si="12">"2018-08-31"</f>
        <v>2018-08-31</v>
      </c>
      <c r="G64" s="6" t="str">
        <f t="shared" si="3"/>
        <v>1500</v>
      </c>
    </row>
    <row r="65" spans="1:7">
      <c r="A65" s="7">
        <v>63</v>
      </c>
      <c r="B65" s="5" t="s">
        <v>83</v>
      </c>
      <c r="C65" s="5" t="str">
        <f>"1849010000400309"</f>
        <v>1849010000400309</v>
      </c>
      <c r="D65" s="5" t="s">
        <v>82</v>
      </c>
      <c r="E65" s="5" t="s">
        <v>20</v>
      </c>
      <c r="F65" s="5" t="str">
        <f t="shared" si="12"/>
        <v>2018-08-31</v>
      </c>
      <c r="G65" s="6" t="str">
        <f t="shared" si="3"/>
        <v>1500</v>
      </c>
    </row>
    <row r="66" spans="1:7">
      <c r="A66" s="7">
        <v>64</v>
      </c>
      <c r="B66" s="5" t="s">
        <v>84</v>
      </c>
      <c r="C66" s="5" t="str">
        <f>"1849010000400327"</f>
        <v>1849010000400327</v>
      </c>
      <c r="D66" s="5" t="s">
        <v>82</v>
      </c>
      <c r="E66" s="5" t="s">
        <v>20</v>
      </c>
      <c r="F66" s="5" t="str">
        <f t="shared" si="12"/>
        <v>2018-08-31</v>
      </c>
      <c r="G66" s="6" t="str">
        <f t="shared" si="3"/>
        <v>1500</v>
      </c>
    </row>
    <row r="67" spans="1:7">
      <c r="A67" s="7">
        <v>65</v>
      </c>
      <c r="B67" s="5" t="s">
        <v>85</v>
      </c>
      <c r="C67" s="5" t="str">
        <f>"1849010000400318"</f>
        <v>1849010000400318</v>
      </c>
      <c r="D67" s="5" t="s">
        <v>82</v>
      </c>
      <c r="E67" s="5" t="s">
        <v>20</v>
      </c>
      <c r="F67" s="5" t="str">
        <f>"2019-08-31"</f>
        <v>2019-08-31</v>
      </c>
      <c r="G67" s="6" t="str">
        <f t="shared" si="3"/>
        <v>1500</v>
      </c>
    </row>
    <row r="68" spans="1:7">
      <c r="A68" s="7">
        <v>66</v>
      </c>
      <c r="B68" s="5" t="s">
        <v>86</v>
      </c>
      <c r="C68" s="5" t="str">
        <f>"1914010000404564"</f>
        <v>1914010000404564</v>
      </c>
      <c r="D68" s="5" t="s">
        <v>87</v>
      </c>
      <c r="E68" s="5" t="s">
        <v>20</v>
      </c>
      <c r="F68" s="5" t="str">
        <f t="shared" ref="F68:F71" si="13">"2019-04-23"</f>
        <v>2019-04-23</v>
      </c>
      <c r="G68" s="6" t="str">
        <f t="shared" si="3"/>
        <v>1500</v>
      </c>
    </row>
    <row r="69" spans="1:7">
      <c r="A69" s="7">
        <v>67</v>
      </c>
      <c r="B69" s="5" t="s">
        <v>88</v>
      </c>
      <c r="C69" s="5" t="str">
        <f>"1914010000404558"</f>
        <v>1914010000404558</v>
      </c>
      <c r="D69" s="5" t="s">
        <v>87</v>
      </c>
      <c r="E69" s="5" t="s">
        <v>20</v>
      </c>
      <c r="F69" s="5" t="str">
        <f t="shared" si="13"/>
        <v>2019-04-23</v>
      </c>
      <c r="G69" s="6" t="str">
        <f t="shared" si="3"/>
        <v>1500</v>
      </c>
    </row>
    <row r="70" spans="1:7">
      <c r="A70" s="7">
        <v>68</v>
      </c>
      <c r="B70" s="5" t="s">
        <v>89</v>
      </c>
      <c r="C70" s="5" t="str">
        <f>"1914010000404565"</f>
        <v>1914010000404565</v>
      </c>
      <c r="D70" s="5" t="s">
        <v>87</v>
      </c>
      <c r="E70" s="5" t="s">
        <v>20</v>
      </c>
      <c r="F70" s="5" t="str">
        <f t="shared" si="13"/>
        <v>2019-04-23</v>
      </c>
      <c r="G70" s="6" t="str">
        <f t="shared" si="3"/>
        <v>1500</v>
      </c>
    </row>
    <row r="71" spans="1:7">
      <c r="A71" s="7">
        <v>69</v>
      </c>
      <c r="B71" s="5" t="s">
        <v>90</v>
      </c>
      <c r="C71" s="5" t="str">
        <f>"1914010000404560"</f>
        <v>1914010000404560</v>
      </c>
      <c r="D71" s="5" t="s">
        <v>87</v>
      </c>
      <c r="E71" s="5" t="s">
        <v>20</v>
      </c>
      <c r="F71" s="5" t="str">
        <f t="shared" si="13"/>
        <v>2019-04-23</v>
      </c>
      <c r="G71" s="6" t="str">
        <f t="shared" si="3"/>
        <v>1500</v>
      </c>
    </row>
    <row r="72" spans="1:7">
      <c r="A72" s="7">
        <v>70</v>
      </c>
      <c r="B72" s="5" t="s">
        <v>91</v>
      </c>
      <c r="C72" s="5" t="str">
        <f>"1849010000400320"</f>
        <v>1849010000400320</v>
      </c>
      <c r="D72" s="5" t="s">
        <v>82</v>
      </c>
      <c r="E72" s="5" t="s">
        <v>20</v>
      </c>
      <c r="F72" s="5" t="str">
        <f t="shared" ref="F72:F76" si="14">"2018-08-31"</f>
        <v>2018-08-31</v>
      </c>
      <c r="G72" s="6" t="str">
        <f t="shared" si="3"/>
        <v>1500</v>
      </c>
    </row>
    <row r="73" spans="1:7">
      <c r="A73" s="7">
        <v>71</v>
      </c>
      <c r="B73" s="5" t="s">
        <v>92</v>
      </c>
      <c r="C73" s="5" t="str">
        <f>"1914010000401899"</f>
        <v>1914010000401899</v>
      </c>
      <c r="D73" s="5" t="s">
        <v>26</v>
      </c>
      <c r="E73" s="5" t="s">
        <v>20</v>
      </c>
      <c r="F73" s="5" t="str">
        <f>"2019-03-20"</f>
        <v>2019-03-20</v>
      </c>
      <c r="G73" s="6" t="str">
        <f t="shared" ref="G73:G136" si="15">"1500"</f>
        <v>1500</v>
      </c>
    </row>
    <row r="74" spans="1:7">
      <c r="A74" s="7">
        <v>72</v>
      </c>
      <c r="B74" s="5" t="s">
        <v>93</v>
      </c>
      <c r="C74" s="5" t="str">
        <f>"1849010000400311"</f>
        <v>1849010000400311</v>
      </c>
      <c r="D74" s="5" t="s">
        <v>82</v>
      </c>
      <c r="E74" s="5" t="s">
        <v>20</v>
      </c>
      <c r="F74" s="5" t="str">
        <f t="shared" si="14"/>
        <v>2018-08-31</v>
      </c>
      <c r="G74" s="6" t="str">
        <f t="shared" si="15"/>
        <v>1500</v>
      </c>
    </row>
    <row r="75" spans="1:7">
      <c r="A75" s="7">
        <v>73</v>
      </c>
      <c r="B75" s="5" t="s">
        <v>94</v>
      </c>
      <c r="C75" s="5" t="str">
        <f>"1849010000400322"</f>
        <v>1849010000400322</v>
      </c>
      <c r="D75" s="5" t="s">
        <v>82</v>
      </c>
      <c r="E75" s="5" t="s">
        <v>20</v>
      </c>
      <c r="F75" s="5" t="str">
        <f t="shared" si="14"/>
        <v>2018-08-31</v>
      </c>
      <c r="G75" s="6" t="str">
        <f t="shared" si="15"/>
        <v>1500</v>
      </c>
    </row>
    <row r="76" spans="1:7">
      <c r="A76" s="7">
        <v>74</v>
      </c>
      <c r="B76" s="5" t="s">
        <v>95</v>
      </c>
      <c r="C76" s="5" t="str">
        <f>"1849010000400321"</f>
        <v>1849010000400321</v>
      </c>
      <c r="D76" s="5" t="s">
        <v>82</v>
      </c>
      <c r="E76" s="5" t="s">
        <v>20</v>
      </c>
      <c r="F76" s="5" t="str">
        <f t="shared" si="14"/>
        <v>2018-08-31</v>
      </c>
      <c r="G76" s="6" t="str">
        <f t="shared" si="15"/>
        <v>1500</v>
      </c>
    </row>
    <row r="77" spans="1:7">
      <c r="A77" s="7">
        <v>75</v>
      </c>
      <c r="B77" s="5" t="s">
        <v>96</v>
      </c>
      <c r="C77" s="5" t="str">
        <f>"1849010000400310"</f>
        <v>1849010000400310</v>
      </c>
      <c r="D77" s="5" t="s">
        <v>82</v>
      </c>
      <c r="E77" s="5" t="s">
        <v>20</v>
      </c>
      <c r="F77" s="5" t="str">
        <f t="shared" ref="F77:F79" si="16">"2019-08-31"</f>
        <v>2019-08-31</v>
      </c>
      <c r="G77" s="6" t="str">
        <f t="shared" si="15"/>
        <v>1500</v>
      </c>
    </row>
    <row r="78" spans="1:7">
      <c r="A78" s="7">
        <v>76</v>
      </c>
      <c r="B78" s="5" t="s">
        <v>97</v>
      </c>
      <c r="C78" s="5" t="str">
        <f>"1849010000400317"</f>
        <v>1849010000400317</v>
      </c>
      <c r="D78" s="5" t="s">
        <v>82</v>
      </c>
      <c r="E78" s="5" t="s">
        <v>20</v>
      </c>
      <c r="F78" s="5" t="str">
        <f t="shared" si="16"/>
        <v>2019-08-31</v>
      </c>
      <c r="G78" s="6" t="str">
        <f t="shared" si="15"/>
        <v>1500</v>
      </c>
    </row>
    <row r="79" spans="1:7">
      <c r="A79" s="7">
        <v>77</v>
      </c>
      <c r="B79" s="5" t="s">
        <v>98</v>
      </c>
      <c r="C79" s="5" t="str">
        <f>"1849010000400319"</f>
        <v>1849010000400319</v>
      </c>
      <c r="D79" s="5" t="s">
        <v>82</v>
      </c>
      <c r="E79" s="5" t="s">
        <v>20</v>
      </c>
      <c r="F79" s="5" t="str">
        <f t="shared" si="16"/>
        <v>2019-08-31</v>
      </c>
      <c r="G79" s="6" t="str">
        <f t="shared" si="15"/>
        <v>1500</v>
      </c>
    </row>
    <row r="80" spans="1:7">
      <c r="A80" s="7">
        <v>78</v>
      </c>
      <c r="B80" s="5" t="s">
        <v>99</v>
      </c>
      <c r="C80" s="5" t="str">
        <f>"1914010000404557"</f>
        <v>1914010000404557</v>
      </c>
      <c r="D80" s="5" t="s">
        <v>73</v>
      </c>
      <c r="E80" s="5" t="s">
        <v>20</v>
      </c>
      <c r="F80" s="5" t="str">
        <f t="shared" ref="F80:F82" si="17">"2019-04-23"</f>
        <v>2019-04-23</v>
      </c>
      <c r="G80" s="6" t="str">
        <f t="shared" si="15"/>
        <v>1500</v>
      </c>
    </row>
    <row r="81" spans="1:7">
      <c r="A81" s="7">
        <v>79</v>
      </c>
      <c r="B81" s="5" t="s">
        <v>100</v>
      </c>
      <c r="C81" s="5" t="str">
        <f>"1914010000404559"</f>
        <v>1914010000404559</v>
      </c>
      <c r="D81" s="5" t="s">
        <v>73</v>
      </c>
      <c r="E81" s="5" t="s">
        <v>20</v>
      </c>
      <c r="F81" s="5" t="str">
        <f t="shared" si="17"/>
        <v>2019-04-23</v>
      </c>
      <c r="G81" s="6" t="str">
        <f t="shared" si="15"/>
        <v>1500</v>
      </c>
    </row>
    <row r="82" spans="1:7">
      <c r="A82" s="7">
        <v>80</v>
      </c>
      <c r="B82" s="5" t="s">
        <v>101</v>
      </c>
      <c r="C82" s="5" t="str">
        <f>"1914010000404566"</f>
        <v>1914010000404566</v>
      </c>
      <c r="D82" s="5" t="s">
        <v>73</v>
      </c>
      <c r="E82" s="5" t="s">
        <v>20</v>
      </c>
      <c r="F82" s="5" t="str">
        <f t="shared" si="17"/>
        <v>2019-04-23</v>
      </c>
      <c r="G82" s="6" t="str">
        <f t="shared" si="15"/>
        <v>1500</v>
      </c>
    </row>
    <row r="83" spans="1:7">
      <c r="A83" s="7">
        <v>81</v>
      </c>
      <c r="B83" s="5" t="s">
        <v>102</v>
      </c>
      <c r="C83" s="5" t="str">
        <f>"1914010000402329"</f>
        <v>1914010000402329</v>
      </c>
      <c r="D83" s="5" t="s">
        <v>33</v>
      </c>
      <c r="E83" s="5" t="s">
        <v>20</v>
      </c>
      <c r="F83" s="5" t="str">
        <f t="shared" ref="F83:F85" si="18">"2019-03-20"</f>
        <v>2019-03-20</v>
      </c>
      <c r="G83" s="6" t="str">
        <f t="shared" si="15"/>
        <v>1500</v>
      </c>
    </row>
    <row r="84" spans="1:7">
      <c r="A84" s="7">
        <v>82</v>
      </c>
      <c r="B84" s="5" t="s">
        <v>103</v>
      </c>
      <c r="C84" s="5" t="str">
        <f>"1914010000402327"</f>
        <v>1914010000402327</v>
      </c>
      <c r="D84" s="5" t="s">
        <v>33</v>
      </c>
      <c r="E84" s="5" t="s">
        <v>20</v>
      </c>
      <c r="F84" s="5" t="str">
        <f t="shared" si="18"/>
        <v>2019-03-20</v>
      </c>
      <c r="G84" s="6" t="str">
        <f t="shared" si="15"/>
        <v>1500</v>
      </c>
    </row>
    <row r="85" spans="1:7">
      <c r="A85" s="7">
        <v>83</v>
      </c>
      <c r="B85" s="5" t="s">
        <v>104</v>
      </c>
      <c r="C85" s="5" t="str">
        <f>"1914010000402328"</f>
        <v>1914010000402328</v>
      </c>
      <c r="D85" s="5" t="s">
        <v>33</v>
      </c>
      <c r="E85" s="5" t="s">
        <v>20</v>
      </c>
      <c r="F85" s="5" t="str">
        <f t="shared" si="18"/>
        <v>2019-03-20</v>
      </c>
      <c r="G85" s="6" t="str">
        <f t="shared" si="15"/>
        <v>1500</v>
      </c>
    </row>
    <row r="86" spans="1:7">
      <c r="A86" s="7">
        <v>84</v>
      </c>
      <c r="B86" s="5" t="s">
        <v>105</v>
      </c>
      <c r="C86" s="5" t="str">
        <f>"1814010000415327"</f>
        <v>1814010000415327</v>
      </c>
      <c r="D86" s="5" t="s">
        <v>106</v>
      </c>
      <c r="E86" s="5" t="s">
        <v>20</v>
      </c>
      <c r="F86" s="5" t="str">
        <f>"2018-09-12"</f>
        <v>2018-09-12</v>
      </c>
      <c r="G86" s="6" t="str">
        <f t="shared" si="15"/>
        <v>1500</v>
      </c>
    </row>
    <row r="87" spans="1:7">
      <c r="A87" s="7">
        <v>85</v>
      </c>
      <c r="B87" s="5" t="s">
        <v>107</v>
      </c>
      <c r="C87" s="5" t="str">
        <f>"1914010000404556"</f>
        <v>1914010000404556</v>
      </c>
      <c r="D87" s="5" t="s">
        <v>73</v>
      </c>
      <c r="E87" s="5" t="s">
        <v>20</v>
      </c>
      <c r="F87" s="5" t="str">
        <f t="shared" ref="F87:F119" si="19">"2019-04-23"</f>
        <v>2019-04-23</v>
      </c>
      <c r="G87" s="6" t="str">
        <f t="shared" si="15"/>
        <v>1500</v>
      </c>
    </row>
    <row r="88" spans="1:7">
      <c r="A88" s="7">
        <v>86</v>
      </c>
      <c r="B88" s="5" t="s">
        <v>108</v>
      </c>
      <c r="C88" s="5" t="str">
        <f>"1914010000404562"</f>
        <v>1914010000404562</v>
      </c>
      <c r="D88" s="5" t="s">
        <v>73</v>
      </c>
      <c r="E88" s="5" t="s">
        <v>20</v>
      </c>
      <c r="F88" s="5" t="str">
        <f t="shared" si="19"/>
        <v>2019-04-23</v>
      </c>
      <c r="G88" s="6" t="str">
        <f t="shared" si="15"/>
        <v>1500</v>
      </c>
    </row>
    <row r="89" spans="1:7">
      <c r="A89" s="7">
        <v>87</v>
      </c>
      <c r="B89" s="5" t="s">
        <v>109</v>
      </c>
      <c r="C89" s="5" t="str">
        <f>"1849010000400312"</f>
        <v>1849010000400312</v>
      </c>
      <c r="D89" s="5" t="s">
        <v>82</v>
      </c>
      <c r="E89" s="5" t="s">
        <v>20</v>
      </c>
      <c r="F89" s="5" t="str">
        <f>"2019-08-31"</f>
        <v>2019-08-31</v>
      </c>
      <c r="G89" s="6" t="str">
        <f t="shared" si="15"/>
        <v>1500</v>
      </c>
    </row>
    <row r="90" spans="1:7">
      <c r="A90" s="7">
        <v>88</v>
      </c>
      <c r="B90" s="5" t="s">
        <v>110</v>
      </c>
      <c r="C90" s="5" t="str">
        <f>"1849010000400329"</f>
        <v>1849010000400329</v>
      </c>
      <c r="D90" s="5" t="s">
        <v>82</v>
      </c>
      <c r="E90" s="5" t="s">
        <v>20</v>
      </c>
      <c r="F90" s="5" t="str">
        <f>"2018-08-31"</f>
        <v>2018-08-31</v>
      </c>
      <c r="G90" s="6" t="str">
        <f t="shared" si="15"/>
        <v>1500</v>
      </c>
    </row>
    <row r="91" spans="1:7">
      <c r="A91" s="7">
        <v>89</v>
      </c>
      <c r="B91" s="5" t="s">
        <v>111</v>
      </c>
      <c r="C91" s="5" t="str">
        <f>"1914010000404595"</f>
        <v>1914010000404595</v>
      </c>
      <c r="D91" s="5" t="s">
        <v>73</v>
      </c>
      <c r="E91" s="5" t="s">
        <v>20</v>
      </c>
      <c r="F91" s="5" t="str">
        <f t="shared" si="19"/>
        <v>2019-04-23</v>
      </c>
      <c r="G91" s="6" t="str">
        <f t="shared" si="15"/>
        <v>1500</v>
      </c>
    </row>
    <row r="92" spans="1:7">
      <c r="A92" s="7">
        <v>90</v>
      </c>
      <c r="B92" s="5" t="s">
        <v>112</v>
      </c>
      <c r="C92" s="5" t="str">
        <f>"1914010000404324"</f>
        <v>1914010000404324</v>
      </c>
      <c r="D92" s="5" t="s">
        <v>26</v>
      </c>
      <c r="E92" s="5" t="s">
        <v>20</v>
      </c>
      <c r="F92" s="5" t="str">
        <f t="shared" si="19"/>
        <v>2019-04-23</v>
      </c>
      <c r="G92" s="6" t="str">
        <f t="shared" si="15"/>
        <v>1500</v>
      </c>
    </row>
    <row r="93" spans="1:7">
      <c r="A93" s="7">
        <v>91</v>
      </c>
      <c r="B93" s="5" t="s">
        <v>113</v>
      </c>
      <c r="C93" s="5" t="str">
        <f>"1914010000404593"</f>
        <v>1914010000404593</v>
      </c>
      <c r="D93" s="5" t="s">
        <v>73</v>
      </c>
      <c r="E93" s="5" t="s">
        <v>20</v>
      </c>
      <c r="F93" s="5" t="str">
        <f t="shared" si="19"/>
        <v>2019-04-23</v>
      </c>
      <c r="G93" s="6" t="str">
        <f t="shared" si="15"/>
        <v>1500</v>
      </c>
    </row>
    <row r="94" spans="1:7">
      <c r="A94" s="7">
        <v>92</v>
      </c>
      <c r="B94" s="5" t="s">
        <v>114</v>
      </c>
      <c r="C94" s="5" t="str">
        <f>"1914010000403509"</f>
        <v>1914010000403509</v>
      </c>
      <c r="D94" s="5" t="s">
        <v>115</v>
      </c>
      <c r="E94" s="5" t="s">
        <v>20</v>
      </c>
      <c r="F94" s="5" t="str">
        <f t="shared" si="19"/>
        <v>2019-04-23</v>
      </c>
      <c r="G94" s="6" t="str">
        <f t="shared" si="15"/>
        <v>1500</v>
      </c>
    </row>
    <row r="95" spans="1:7">
      <c r="A95" s="7">
        <v>93</v>
      </c>
      <c r="B95" s="5" t="s">
        <v>116</v>
      </c>
      <c r="C95" s="5" t="str">
        <f>"1914010000404315"</f>
        <v>1914010000404315</v>
      </c>
      <c r="D95" s="5" t="s">
        <v>26</v>
      </c>
      <c r="E95" s="5" t="s">
        <v>20</v>
      </c>
      <c r="F95" s="5" t="str">
        <f t="shared" si="19"/>
        <v>2019-04-23</v>
      </c>
      <c r="G95" s="6" t="str">
        <f t="shared" si="15"/>
        <v>1500</v>
      </c>
    </row>
    <row r="96" spans="1:7">
      <c r="A96" s="7">
        <v>94</v>
      </c>
      <c r="B96" s="5" t="s">
        <v>117</v>
      </c>
      <c r="C96" s="5" t="str">
        <f>"1914010000404589"</f>
        <v>1914010000404589</v>
      </c>
      <c r="D96" s="5" t="s">
        <v>73</v>
      </c>
      <c r="E96" s="5" t="s">
        <v>20</v>
      </c>
      <c r="F96" s="5" t="str">
        <f t="shared" si="19"/>
        <v>2019-04-23</v>
      </c>
      <c r="G96" s="6" t="str">
        <f t="shared" si="15"/>
        <v>1500</v>
      </c>
    </row>
    <row r="97" spans="1:7">
      <c r="A97" s="7">
        <v>95</v>
      </c>
      <c r="B97" s="5" t="s">
        <v>118</v>
      </c>
      <c r="C97" s="5" t="str">
        <f>"1914010000403515"</f>
        <v>1914010000403515</v>
      </c>
      <c r="D97" s="5" t="s">
        <v>19</v>
      </c>
      <c r="E97" s="5" t="s">
        <v>20</v>
      </c>
      <c r="F97" s="5" t="str">
        <f t="shared" si="19"/>
        <v>2019-04-23</v>
      </c>
      <c r="G97" s="6" t="str">
        <f t="shared" si="15"/>
        <v>1500</v>
      </c>
    </row>
    <row r="98" spans="1:7">
      <c r="A98" s="7">
        <v>96</v>
      </c>
      <c r="B98" s="5" t="s">
        <v>119</v>
      </c>
      <c r="C98" s="5" t="str">
        <f>"1914010000404306"</f>
        <v>1914010000404306</v>
      </c>
      <c r="D98" s="5" t="s">
        <v>26</v>
      </c>
      <c r="E98" s="5" t="s">
        <v>20</v>
      </c>
      <c r="F98" s="5" t="str">
        <f t="shared" si="19"/>
        <v>2019-04-23</v>
      </c>
      <c r="G98" s="6" t="str">
        <f t="shared" si="15"/>
        <v>1500</v>
      </c>
    </row>
    <row r="99" spans="1:7">
      <c r="A99" s="7">
        <v>97</v>
      </c>
      <c r="B99" s="5" t="s">
        <v>120</v>
      </c>
      <c r="C99" s="5" t="str">
        <f>"1914010000404592"</f>
        <v>1914010000404592</v>
      </c>
      <c r="D99" s="5" t="s">
        <v>73</v>
      </c>
      <c r="E99" s="5" t="s">
        <v>20</v>
      </c>
      <c r="F99" s="5" t="str">
        <f t="shared" si="19"/>
        <v>2019-04-23</v>
      </c>
      <c r="G99" s="6" t="str">
        <f t="shared" si="15"/>
        <v>1500</v>
      </c>
    </row>
    <row r="100" spans="1:7">
      <c r="A100" s="7">
        <v>98</v>
      </c>
      <c r="B100" s="5" t="s">
        <v>121</v>
      </c>
      <c r="C100" s="5" t="str">
        <f>"1914010000404590"</f>
        <v>1914010000404590</v>
      </c>
      <c r="D100" s="5" t="s">
        <v>73</v>
      </c>
      <c r="E100" s="5" t="s">
        <v>20</v>
      </c>
      <c r="F100" s="5" t="str">
        <f t="shared" si="19"/>
        <v>2019-04-23</v>
      </c>
      <c r="G100" s="6" t="str">
        <f t="shared" si="15"/>
        <v>1500</v>
      </c>
    </row>
    <row r="101" spans="1:7">
      <c r="A101" s="7">
        <v>99</v>
      </c>
      <c r="B101" s="5" t="s">
        <v>122</v>
      </c>
      <c r="C101" s="5" t="str">
        <f>"1914010000404591"</f>
        <v>1914010000404591</v>
      </c>
      <c r="D101" s="5" t="s">
        <v>73</v>
      </c>
      <c r="E101" s="5" t="s">
        <v>20</v>
      </c>
      <c r="F101" s="5" t="str">
        <f t="shared" si="19"/>
        <v>2019-04-23</v>
      </c>
      <c r="G101" s="6" t="str">
        <f t="shared" si="15"/>
        <v>1500</v>
      </c>
    </row>
    <row r="102" spans="1:7">
      <c r="A102" s="7">
        <v>100</v>
      </c>
      <c r="B102" s="5" t="s">
        <v>123</v>
      </c>
      <c r="C102" s="5" t="str">
        <f>"1914010000404303"</f>
        <v>1914010000404303</v>
      </c>
      <c r="D102" s="5" t="s">
        <v>26</v>
      </c>
      <c r="E102" s="5" t="s">
        <v>20</v>
      </c>
      <c r="F102" s="5" t="str">
        <f t="shared" si="19"/>
        <v>2019-04-23</v>
      </c>
      <c r="G102" s="6" t="str">
        <f t="shared" si="15"/>
        <v>1500</v>
      </c>
    </row>
    <row r="103" spans="1:7">
      <c r="A103" s="7">
        <v>101</v>
      </c>
      <c r="B103" s="5" t="s">
        <v>124</v>
      </c>
      <c r="C103" s="5" t="str">
        <f>"1914010000404295"</f>
        <v>1914010000404295</v>
      </c>
      <c r="D103" s="5" t="s">
        <v>26</v>
      </c>
      <c r="E103" s="5" t="s">
        <v>20</v>
      </c>
      <c r="F103" s="5" t="str">
        <f t="shared" si="19"/>
        <v>2019-04-23</v>
      </c>
      <c r="G103" s="6" t="str">
        <f t="shared" si="15"/>
        <v>1500</v>
      </c>
    </row>
    <row r="104" spans="1:7">
      <c r="A104" s="7">
        <v>102</v>
      </c>
      <c r="B104" s="5" t="s">
        <v>125</v>
      </c>
      <c r="C104" s="5" t="str">
        <f>"1914010000404305"</f>
        <v>1914010000404305</v>
      </c>
      <c r="D104" s="5" t="s">
        <v>26</v>
      </c>
      <c r="E104" s="5" t="s">
        <v>20</v>
      </c>
      <c r="F104" s="5" t="str">
        <f t="shared" si="19"/>
        <v>2019-04-23</v>
      </c>
      <c r="G104" s="6" t="str">
        <f t="shared" si="15"/>
        <v>1500</v>
      </c>
    </row>
    <row r="105" spans="1:7">
      <c r="A105" s="7">
        <v>103</v>
      </c>
      <c r="B105" s="5" t="s">
        <v>126</v>
      </c>
      <c r="C105" s="5" t="str">
        <f>"1914010000404319"</f>
        <v>1914010000404319</v>
      </c>
      <c r="D105" s="5" t="s">
        <v>26</v>
      </c>
      <c r="E105" s="5" t="s">
        <v>20</v>
      </c>
      <c r="F105" s="5" t="str">
        <f t="shared" si="19"/>
        <v>2019-04-23</v>
      </c>
      <c r="G105" s="6" t="str">
        <f t="shared" si="15"/>
        <v>1500</v>
      </c>
    </row>
    <row r="106" spans="1:7">
      <c r="A106" s="7">
        <v>104</v>
      </c>
      <c r="B106" s="5" t="s">
        <v>127</v>
      </c>
      <c r="C106" s="5" t="str">
        <f>"1914010000404316"</f>
        <v>1914010000404316</v>
      </c>
      <c r="D106" s="5" t="s">
        <v>26</v>
      </c>
      <c r="E106" s="5" t="s">
        <v>20</v>
      </c>
      <c r="F106" s="5" t="str">
        <f t="shared" si="19"/>
        <v>2019-04-23</v>
      </c>
      <c r="G106" s="6" t="str">
        <f t="shared" si="15"/>
        <v>1500</v>
      </c>
    </row>
    <row r="107" spans="1:7">
      <c r="A107" s="7">
        <v>105</v>
      </c>
      <c r="B107" s="5" t="s">
        <v>128</v>
      </c>
      <c r="C107" s="5" t="str">
        <f>"1914010000404317"</f>
        <v>1914010000404317</v>
      </c>
      <c r="D107" s="5" t="s">
        <v>26</v>
      </c>
      <c r="E107" s="5" t="s">
        <v>20</v>
      </c>
      <c r="F107" s="5" t="str">
        <f t="shared" si="19"/>
        <v>2019-04-23</v>
      </c>
      <c r="G107" s="6" t="str">
        <f t="shared" si="15"/>
        <v>1500</v>
      </c>
    </row>
    <row r="108" spans="1:7">
      <c r="A108" s="7">
        <v>106</v>
      </c>
      <c r="B108" s="5" t="s">
        <v>129</v>
      </c>
      <c r="C108" s="5" t="str">
        <f>"1914010000404576"</f>
        <v>1914010000404576</v>
      </c>
      <c r="D108" s="5" t="s">
        <v>73</v>
      </c>
      <c r="E108" s="5" t="s">
        <v>20</v>
      </c>
      <c r="F108" s="5" t="str">
        <f t="shared" si="19"/>
        <v>2019-04-23</v>
      </c>
      <c r="G108" s="6" t="str">
        <f t="shared" si="15"/>
        <v>1500</v>
      </c>
    </row>
    <row r="109" spans="1:7">
      <c r="A109" s="7">
        <v>107</v>
      </c>
      <c r="B109" s="5" t="s">
        <v>130</v>
      </c>
      <c r="C109" s="5" t="str">
        <f>"1914010000404579"</f>
        <v>1914010000404579</v>
      </c>
      <c r="D109" s="5" t="s">
        <v>73</v>
      </c>
      <c r="E109" s="5" t="s">
        <v>20</v>
      </c>
      <c r="F109" s="5" t="str">
        <f t="shared" si="19"/>
        <v>2019-04-23</v>
      </c>
      <c r="G109" s="6" t="str">
        <f t="shared" si="15"/>
        <v>1500</v>
      </c>
    </row>
    <row r="110" spans="1:7">
      <c r="A110" s="7">
        <v>108</v>
      </c>
      <c r="B110" s="5" t="s">
        <v>131</v>
      </c>
      <c r="C110" s="5" t="str">
        <f>"1914010000404294"</f>
        <v>1914010000404294</v>
      </c>
      <c r="D110" s="5" t="s">
        <v>26</v>
      </c>
      <c r="E110" s="5" t="s">
        <v>20</v>
      </c>
      <c r="F110" s="5" t="str">
        <f t="shared" si="19"/>
        <v>2019-04-23</v>
      </c>
      <c r="G110" s="6" t="str">
        <f t="shared" si="15"/>
        <v>1500</v>
      </c>
    </row>
    <row r="111" spans="1:7">
      <c r="A111" s="7">
        <v>109</v>
      </c>
      <c r="B111" s="5" t="s">
        <v>132</v>
      </c>
      <c r="C111" s="5" t="str">
        <f>"1914010000404568"</f>
        <v>1914010000404568</v>
      </c>
      <c r="D111" s="5" t="s">
        <v>73</v>
      </c>
      <c r="E111" s="5" t="s">
        <v>20</v>
      </c>
      <c r="F111" s="5" t="str">
        <f t="shared" si="19"/>
        <v>2019-04-23</v>
      </c>
      <c r="G111" s="6" t="str">
        <f t="shared" si="15"/>
        <v>1500</v>
      </c>
    </row>
    <row r="112" spans="1:7">
      <c r="A112" s="7">
        <v>110</v>
      </c>
      <c r="B112" s="5" t="s">
        <v>133</v>
      </c>
      <c r="C112" s="5" t="str">
        <f>"1914010000404549"</f>
        <v>1914010000404549</v>
      </c>
      <c r="D112" s="5" t="s">
        <v>73</v>
      </c>
      <c r="E112" s="5" t="s">
        <v>20</v>
      </c>
      <c r="F112" s="5" t="str">
        <f t="shared" si="19"/>
        <v>2019-04-23</v>
      </c>
      <c r="G112" s="6" t="str">
        <f t="shared" si="15"/>
        <v>1500</v>
      </c>
    </row>
    <row r="113" spans="1:7">
      <c r="A113" s="7">
        <v>111</v>
      </c>
      <c r="B113" s="5" t="s">
        <v>134</v>
      </c>
      <c r="C113" s="5" t="str">
        <f>"1914010000404552"</f>
        <v>1914010000404552</v>
      </c>
      <c r="D113" s="5" t="s">
        <v>73</v>
      </c>
      <c r="E113" s="5" t="s">
        <v>20</v>
      </c>
      <c r="F113" s="5" t="str">
        <f t="shared" si="19"/>
        <v>2019-04-23</v>
      </c>
      <c r="G113" s="6" t="str">
        <f t="shared" si="15"/>
        <v>1500</v>
      </c>
    </row>
    <row r="114" spans="1:7">
      <c r="A114" s="7">
        <v>112</v>
      </c>
      <c r="B114" s="5" t="s">
        <v>135</v>
      </c>
      <c r="C114" s="5" t="str">
        <f>"1914010000404551"</f>
        <v>1914010000404551</v>
      </c>
      <c r="D114" s="5" t="s">
        <v>73</v>
      </c>
      <c r="E114" s="5" t="s">
        <v>20</v>
      </c>
      <c r="F114" s="5" t="str">
        <f t="shared" si="19"/>
        <v>2019-04-23</v>
      </c>
      <c r="G114" s="6" t="str">
        <f t="shared" si="15"/>
        <v>1500</v>
      </c>
    </row>
    <row r="115" spans="1:7">
      <c r="A115" s="7">
        <v>113</v>
      </c>
      <c r="B115" s="5" t="s">
        <v>136</v>
      </c>
      <c r="C115" s="5" t="str">
        <f>"1914010000404297"</f>
        <v>1914010000404297</v>
      </c>
      <c r="D115" s="5" t="s">
        <v>26</v>
      </c>
      <c r="E115" s="5" t="s">
        <v>20</v>
      </c>
      <c r="F115" s="5" t="str">
        <f t="shared" si="19"/>
        <v>2019-04-23</v>
      </c>
      <c r="G115" s="6" t="str">
        <f t="shared" si="15"/>
        <v>1500</v>
      </c>
    </row>
    <row r="116" spans="1:7">
      <c r="A116" s="7">
        <v>114</v>
      </c>
      <c r="B116" s="5" t="s">
        <v>137</v>
      </c>
      <c r="C116" s="5" t="str">
        <f>"1914010000404577"</f>
        <v>1914010000404577</v>
      </c>
      <c r="D116" s="5" t="s">
        <v>73</v>
      </c>
      <c r="E116" s="5" t="s">
        <v>20</v>
      </c>
      <c r="F116" s="5" t="str">
        <f t="shared" si="19"/>
        <v>2019-04-23</v>
      </c>
      <c r="G116" s="6" t="str">
        <f t="shared" si="15"/>
        <v>1500</v>
      </c>
    </row>
    <row r="117" spans="1:7">
      <c r="A117" s="7">
        <v>115</v>
      </c>
      <c r="B117" s="5" t="s">
        <v>138</v>
      </c>
      <c r="C117" s="5" t="str">
        <f>"1914010000404299"</f>
        <v>1914010000404299</v>
      </c>
      <c r="D117" s="5" t="s">
        <v>26</v>
      </c>
      <c r="E117" s="5" t="s">
        <v>20</v>
      </c>
      <c r="F117" s="5" t="str">
        <f t="shared" si="19"/>
        <v>2019-04-23</v>
      </c>
      <c r="G117" s="6" t="str">
        <f t="shared" si="15"/>
        <v>1500</v>
      </c>
    </row>
    <row r="118" spans="1:7">
      <c r="A118" s="7">
        <v>116</v>
      </c>
      <c r="B118" s="5" t="s">
        <v>139</v>
      </c>
      <c r="C118" s="5" t="str">
        <f>"1914010000404298"</f>
        <v>1914010000404298</v>
      </c>
      <c r="D118" s="5" t="s">
        <v>26</v>
      </c>
      <c r="E118" s="5" t="s">
        <v>20</v>
      </c>
      <c r="F118" s="5" t="str">
        <f t="shared" si="19"/>
        <v>2019-04-23</v>
      </c>
      <c r="G118" s="6" t="str">
        <f t="shared" si="15"/>
        <v>1500</v>
      </c>
    </row>
    <row r="119" spans="1:7">
      <c r="A119" s="7">
        <v>117</v>
      </c>
      <c r="B119" s="5" t="s">
        <v>140</v>
      </c>
      <c r="C119" s="5" t="str">
        <f>"1914010000403832"</f>
        <v>1914010000403832</v>
      </c>
      <c r="D119" s="5" t="s">
        <v>36</v>
      </c>
      <c r="E119" s="5" t="s">
        <v>20</v>
      </c>
      <c r="F119" s="5" t="str">
        <f t="shared" si="19"/>
        <v>2019-04-23</v>
      </c>
      <c r="G119" s="6" t="str">
        <f t="shared" si="15"/>
        <v>1500</v>
      </c>
    </row>
    <row r="120" spans="1:7">
      <c r="A120" s="7">
        <v>118</v>
      </c>
      <c r="B120" s="5" t="s">
        <v>141</v>
      </c>
      <c r="C120" s="5" t="str">
        <f>"1914010000401947"</f>
        <v>1914010000401947</v>
      </c>
      <c r="D120" s="5" t="s">
        <v>26</v>
      </c>
      <c r="E120" s="5" t="s">
        <v>20</v>
      </c>
      <c r="F120" s="5" t="str">
        <f t="shared" ref="F120:F137" si="20">"2019-03-20"</f>
        <v>2019-03-20</v>
      </c>
      <c r="G120" s="6" t="str">
        <f t="shared" si="15"/>
        <v>1500</v>
      </c>
    </row>
    <row r="121" spans="1:7">
      <c r="A121" s="7">
        <v>119</v>
      </c>
      <c r="B121" s="5" t="s">
        <v>142</v>
      </c>
      <c r="C121" s="5" t="str">
        <f>"1914010000401948"</f>
        <v>1914010000401948</v>
      </c>
      <c r="D121" s="5" t="s">
        <v>26</v>
      </c>
      <c r="E121" s="5" t="s">
        <v>20</v>
      </c>
      <c r="F121" s="5" t="str">
        <f t="shared" si="20"/>
        <v>2019-03-20</v>
      </c>
      <c r="G121" s="6" t="str">
        <f t="shared" si="15"/>
        <v>1500</v>
      </c>
    </row>
    <row r="122" spans="1:7">
      <c r="A122" s="7">
        <v>120</v>
      </c>
      <c r="B122" s="5" t="s">
        <v>143</v>
      </c>
      <c r="C122" s="5" t="str">
        <f>"1914010000401949"</f>
        <v>1914010000401949</v>
      </c>
      <c r="D122" s="5" t="s">
        <v>26</v>
      </c>
      <c r="E122" s="5" t="s">
        <v>20</v>
      </c>
      <c r="F122" s="5" t="str">
        <f t="shared" si="20"/>
        <v>2019-03-20</v>
      </c>
      <c r="G122" s="6" t="str">
        <f t="shared" si="15"/>
        <v>1500</v>
      </c>
    </row>
    <row r="123" spans="1:7">
      <c r="A123" s="7">
        <v>121</v>
      </c>
      <c r="B123" s="5" t="s">
        <v>144</v>
      </c>
      <c r="C123" s="5" t="str">
        <f>"1914010000401950"</f>
        <v>1914010000401950</v>
      </c>
      <c r="D123" s="5" t="s">
        <v>26</v>
      </c>
      <c r="E123" s="5" t="s">
        <v>20</v>
      </c>
      <c r="F123" s="5" t="str">
        <f t="shared" si="20"/>
        <v>2019-03-20</v>
      </c>
      <c r="G123" s="6" t="str">
        <f t="shared" si="15"/>
        <v>1500</v>
      </c>
    </row>
    <row r="124" spans="1:7">
      <c r="A124" s="7">
        <v>122</v>
      </c>
      <c r="B124" s="5" t="s">
        <v>145</v>
      </c>
      <c r="C124" s="5" t="str">
        <f>"1914010000401951"</f>
        <v>1914010000401951</v>
      </c>
      <c r="D124" s="5" t="s">
        <v>26</v>
      </c>
      <c r="E124" s="5" t="s">
        <v>20</v>
      </c>
      <c r="F124" s="5" t="str">
        <f t="shared" si="20"/>
        <v>2019-03-20</v>
      </c>
      <c r="G124" s="6" t="str">
        <f t="shared" si="15"/>
        <v>1500</v>
      </c>
    </row>
    <row r="125" spans="1:7">
      <c r="A125" s="7">
        <v>123</v>
      </c>
      <c r="B125" s="5" t="s">
        <v>146</v>
      </c>
      <c r="C125" s="5" t="str">
        <f>"1914010000401952"</f>
        <v>1914010000401952</v>
      </c>
      <c r="D125" s="5" t="s">
        <v>26</v>
      </c>
      <c r="E125" s="5" t="s">
        <v>20</v>
      </c>
      <c r="F125" s="5" t="str">
        <f t="shared" si="20"/>
        <v>2019-03-20</v>
      </c>
      <c r="G125" s="6" t="str">
        <f t="shared" si="15"/>
        <v>1500</v>
      </c>
    </row>
    <row r="126" spans="1:7">
      <c r="A126" s="7">
        <v>124</v>
      </c>
      <c r="B126" s="5" t="s">
        <v>147</v>
      </c>
      <c r="C126" s="5" t="str">
        <f>"1914010000401953"</f>
        <v>1914010000401953</v>
      </c>
      <c r="D126" s="5" t="s">
        <v>26</v>
      </c>
      <c r="E126" s="5" t="s">
        <v>20</v>
      </c>
      <c r="F126" s="5" t="str">
        <f t="shared" si="20"/>
        <v>2019-03-20</v>
      </c>
      <c r="G126" s="6" t="str">
        <f t="shared" si="15"/>
        <v>1500</v>
      </c>
    </row>
    <row r="127" spans="1:7">
      <c r="A127" s="7">
        <v>125</v>
      </c>
      <c r="B127" s="5" t="s">
        <v>148</v>
      </c>
      <c r="C127" s="5" t="str">
        <f>"1914010000401954"</f>
        <v>1914010000401954</v>
      </c>
      <c r="D127" s="5" t="s">
        <v>26</v>
      </c>
      <c r="E127" s="5" t="s">
        <v>20</v>
      </c>
      <c r="F127" s="5" t="str">
        <f t="shared" si="20"/>
        <v>2019-03-20</v>
      </c>
      <c r="G127" s="6" t="str">
        <f t="shared" si="15"/>
        <v>1500</v>
      </c>
    </row>
    <row r="128" spans="1:7">
      <c r="A128" s="7">
        <v>126</v>
      </c>
      <c r="B128" s="5" t="s">
        <v>149</v>
      </c>
      <c r="C128" s="5" t="str">
        <f>"1914010000401955"</f>
        <v>1914010000401955</v>
      </c>
      <c r="D128" s="5" t="s">
        <v>26</v>
      </c>
      <c r="E128" s="5" t="s">
        <v>20</v>
      </c>
      <c r="F128" s="5" t="str">
        <f t="shared" si="20"/>
        <v>2019-03-20</v>
      </c>
      <c r="G128" s="6" t="str">
        <f t="shared" si="15"/>
        <v>1500</v>
      </c>
    </row>
    <row r="129" spans="1:7">
      <c r="A129" s="7">
        <v>127</v>
      </c>
      <c r="B129" s="5" t="s">
        <v>150</v>
      </c>
      <c r="C129" s="5" t="str">
        <f>"1914010000401956"</f>
        <v>1914010000401956</v>
      </c>
      <c r="D129" s="5" t="s">
        <v>26</v>
      </c>
      <c r="E129" s="5" t="s">
        <v>20</v>
      </c>
      <c r="F129" s="5" t="str">
        <f t="shared" si="20"/>
        <v>2019-03-20</v>
      </c>
      <c r="G129" s="6" t="str">
        <f t="shared" si="15"/>
        <v>1500</v>
      </c>
    </row>
    <row r="130" spans="1:7">
      <c r="A130" s="7">
        <v>128</v>
      </c>
      <c r="B130" s="5" t="s">
        <v>151</v>
      </c>
      <c r="C130" s="5" t="str">
        <f>"1914010000401957"</f>
        <v>1914010000401957</v>
      </c>
      <c r="D130" s="5" t="s">
        <v>26</v>
      </c>
      <c r="E130" s="5" t="s">
        <v>20</v>
      </c>
      <c r="F130" s="5" t="str">
        <f t="shared" si="20"/>
        <v>2019-03-20</v>
      </c>
      <c r="G130" s="6" t="str">
        <f t="shared" si="15"/>
        <v>1500</v>
      </c>
    </row>
    <row r="131" spans="1:7">
      <c r="A131" s="7">
        <v>129</v>
      </c>
      <c r="B131" s="5" t="s">
        <v>152</v>
      </c>
      <c r="C131" s="5" t="str">
        <f>"1914010000401958"</f>
        <v>1914010000401958</v>
      </c>
      <c r="D131" s="5" t="s">
        <v>26</v>
      </c>
      <c r="E131" s="5" t="s">
        <v>20</v>
      </c>
      <c r="F131" s="5" t="str">
        <f t="shared" si="20"/>
        <v>2019-03-20</v>
      </c>
      <c r="G131" s="6" t="str">
        <f t="shared" si="15"/>
        <v>1500</v>
      </c>
    </row>
    <row r="132" spans="1:7">
      <c r="A132" s="7">
        <v>130</v>
      </c>
      <c r="B132" s="5" t="s">
        <v>153</v>
      </c>
      <c r="C132" s="5" t="str">
        <f>"1914010000401959"</f>
        <v>1914010000401959</v>
      </c>
      <c r="D132" s="5" t="s">
        <v>26</v>
      </c>
      <c r="E132" s="5" t="s">
        <v>20</v>
      </c>
      <c r="F132" s="5" t="str">
        <f t="shared" si="20"/>
        <v>2019-03-20</v>
      </c>
      <c r="G132" s="6" t="str">
        <f t="shared" si="15"/>
        <v>1500</v>
      </c>
    </row>
    <row r="133" spans="1:7">
      <c r="A133" s="7">
        <v>131</v>
      </c>
      <c r="B133" s="5" t="s">
        <v>154</v>
      </c>
      <c r="C133" s="5" t="str">
        <f>"1914010000401960"</f>
        <v>1914010000401960</v>
      </c>
      <c r="D133" s="5" t="s">
        <v>26</v>
      </c>
      <c r="E133" s="5" t="s">
        <v>20</v>
      </c>
      <c r="F133" s="5" t="str">
        <f t="shared" si="20"/>
        <v>2019-03-20</v>
      </c>
      <c r="G133" s="6" t="str">
        <f t="shared" si="15"/>
        <v>1500</v>
      </c>
    </row>
    <row r="134" spans="1:7">
      <c r="A134" s="7">
        <v>132</v>
      </c>
      <c r="B134" s="5" t="s">
        <v>155</v>
      </c>
      <c r="C134" s="5" t="str">
        <f>"1914010000401920"</f>
        <v>1914010000401920</v>
      </c>
      <c r="D134" s="5" t="s">
        <v>26</v>
      </c>
      <c r="E134" s="5" t="s">
        <v>20</v>
      </c>
      <c r="F134" s="5" t="str">
        <f t="shared" si="20"/>
        <v>2019-03-20</v>
      </c>
      <c r="G134" s="6" t="str">
        <f t="shared" si="15"/>
        <v>1500</v>
      </c>
    </row>
    <row r="135" spans="1:7">
      <c r="A135" s="7">
        <v>133</v>
      </c>
      <c r="B135" s="5" t="s">
        <v>156</v>
      </c>
      <c r="C135" s="5" t="str">
        <f>"1914010000401921"</f>
        <v>1914010000401921</v>
      </c>
      <c r="D135" s="5" t="s">
        <v>26</v>
      </c>
      <c r="E135" s="5" t="s">
        <v>20</v>
      </c>
      <c r="F135" s="5" t="str">
        <f t="shared" si="20"/>
        <v>2019-03-20</v>
      </c>
      <c r="G135" s="6" t="str">
        <f t="shared" si="15"/>
        <v>1500</v>
      </c>
    </row>
    <row r="136" spans="1:7">
      <c r="A136" s="7">
        <v>134</v>
      </c>
      <c r="B136" s="5" t="s">
        <v>157</v>
      </c>
      <c r="C136" s="5" t="str">
        <f>"1914010000401922"</f>
        <v>1914010000401922</v>
      </c>
      <c r="D136" s="5" t="s">
        <v>26</v>
      </c>
      <c r="E136" s="5" t="s">
        <v>20</v>
      </c>
      <c r="F136" s="5" t="str">
        <f t="shared" si="20"/>
        <v>2019-03-20</v>
      </c>
      <c r="G136" s="6" t="str">
        <f t="shared" si="15"/>
        <v>1500</v>
      </c>
    </row>
    <row r="137" spans="1:7">
      <c r="A137" s="7">
        <v>135</v>
      </c>
      <c r="B137" s="5" t="s">
        <v>158</v>
      </c>
      <c r="C137" s="5" t="str">
        <f>"1914010000401923"</f>
        <v>1914010000401923</v>
      </c>
      <c r="D137" s="5" t="s">
        <v>26</v>
      </c>
      <c r="E137" s="5" t="s">
        <v>20</v>
      </c>
      <c r="F137" s="5" t="str">
        <f t="shared" si="20"/>
        <v>2019-03-20</v>
      </c>
      <c r="G137" s="6" t="str">
        <f>"1500"</f>
        <v>1500</v>
      </c>
    </row>
    <row r="138" spans="1:7">
      <c r="A138" s="7">
        <v>136</v>
      </c>
      <c r="B138" s="5" t="s">
        <v>159</v>
      </c>
      <c r="C138" s="5" t="str">
        <f>"1914010000404596"</f>
        <v>1914010000404596</v>
      </c>
      <c r="D138" s="5" t="s">
        <v>73</v>
      </c>
      <c r="E138" s="5" t="s">
        <v>20</v>
      </c>
      <c r="F138" s="5" t="str">
        <f>"2019-04-23"</f>
        <v>2019-04-23</v>
      </c>
      <c r="G138" s="6" t="str">
        <f>"1500"</f>
        <v>1500</v>
      </c>
    </row>
    <row r="139" spans="1:7">
      <c r="A139" s="7">
        <v>137</v>
      </c>
      <c r="B139" s="5" t="s">
        <v>160</v>
      </c>
      <c r="C139" s="5" t="str">
        <f>"1914010000404594"</f>
        <v>1914010000404594</v>
      </c>
      <c r="D139" s="5" t="s">
        <v>73</v>
      </c>
      <c r="E139" s="5" t="s">
        <v>20</v>
      </c>
      <c r="F139" s="5" t="str">
        <f>"2019-04-23"</f>
        <v>2019-04-23</v>
      </c>
      <c r="G139" s="6" t="str">
        <f>"1500"</f>
        <v>1500</v>
      </c>
    </row>
    <row r="140" spans="1:7">
      <c r="A140" s="7">
        <v>138</v>
      </c>
      <c r="B140" s="5" t="s">
        <v>161</v>
      </c>
      <c r="C140" s="5" t="str">
        <f>"1914010000401924"</f>
        <v>1914010000401924</v>
      </c>
      <c r="D140" s="5" t="s">
        <v>26</v>
      </c>
      <c r="E140" s="5" t="s">
        <v>20</v>
      </c>
      <c r="F140" s="5" t="str">
        <f t="shared" ref="F140:F159" si="21">"2019-03-20"</f>
        <v>2019-03-20</v>
      </c>
      <c r="G140" s="6" t="str">
        <f t="shared" ref="G140:G199" si="22">"1500"</f>
        <v>1500</v>
      </c>
    </row>
    <row r="141" spans="1:7">
      <c r="A141" s="7">
        <v>139</v>
      </c>
      <c r="B141" s="5" t="s">
        <v>162</v>
      </c>
      <c r="C141" s="5" t="str">
        <f>"1914010000401925"</f>
        <v>1914010000401925</v>
      </c>
      <c r="D141" s="5" t="s">
        <v>26</v>
      </c>
      <c r="E141" s="5" t="s">
        <v>20</v>
      </c>
      <c r="F141" s="5" t="str">
        <f t="shared" si="21"/>
        <v>2019-03-20</v>
      </c>
      <c r="G141" s="6" t="str">
        <f t="shared" si="22"/>
        <v>1500</v>
      </c>
    </row>
    <row r="142" spans="1:7">
      <c r="A142" s="7">
        <v>140</v>
      </c>
      <c r="B142" s="5" t="s">
        <v>163</v>
      </c>
      <c r="C142" s="5" t="str">
        <f>"1914010000401926"</f>
        <v>1914010000401926</v>
      </c>
      <c r="D142" s="5" t="s">
        <v>26</v>
      </c>
      <c r="E142" s="5" t="s">
        <v>20</v>
      </c>
      <c r="F142" s="5" t="str">
        <f t="shared" si="21"/>
        <v>2019-03-20</v>
      </c>
      <c r="G142" s="6" t="str">
        <f t="shared" si="22"/>
        <v>1500</v>
      </c>
    </row>
    <row r="143" spans="1:7">
      <c r="A143" s="7">
        <v>141</v>
      </c>
      <c r="B143" s="5" t="s">
        <v>164</v>
      </c>
      <c r="C143" s="5" t="str">
        <f>"1914010000401927"</f>
        <v>1914010000401927</v>
      </c>
      <c r="D143" s="5" t="s">
        <v>26</v>
      </c>
      <c r="E143" s="5" t="s">
        <v>20</v>
      </c>
      <c r="F143" s="5" t="str">
        <f t="shared" si="21"/>
        <v>2019-03-20</v>
      </c>
      <c r="G143" s="6" t="str">
        <f t="shared" si="22"/>
        <v>1500</v>
      </c>
    </row>
    <row r="144" spans="1:7">
      <c r="A144" s="7">
        <v>142</v>
      </c>
      <c r="B144" s="5" t="s">
        <v>165</v>
      </c>
      <c r="C144" s="5" t="str">
        <f>"1914010000401928"</f>
        <v>1914010000401928</v>
      </c>
      <c r="D144" s="5" t="s">
        <v>26</v>
      </c>
      <c r="E144" s="5" t="s">
        <v>20</v>
      </c>
      <c r="F144" s="5" t="str">
        <f t="shared" si="21"/>
        <v>2019-03-20</v>
      </c>
      <c r="G144" s="6" t="str">
        <f t="shared" si="22"/>
        <v>1500</v>
      </c>
    </row>
    <row r="145" spans="1:7">
      <c r="A145" s="7">
        <v>143</v>
      </c>
      <c r="B145" s="5" t="s">
        <v>166</v>
      </c>
      <c r="C145" s="5" t="str">
        <f>"1914010000401929"</f>
        <v>1914010000401929</v>
      </c>
      <c r="D145" s="5" t="s">
        <v>26</v>
      </c>
      <c r="E145" s="5" t="s">
        <v>20</v>
      </c>
      <c r="F145" s="5" t="str">
        <f t="shared" si="21"/>
        <v>2019-03-20</v>
      </c>
      <c r="G145" s="6" t="str">
        <f t="shared" si="22"/>
        <v>1500</v>
      </c>
    </row>
    <row r="146" spans="1:7">
      <c r="A146" s="7">
        <v>144</v>
      </c>
      <c r="B146" s="5" t="s">
        <v>167</v>
      </c>
      <c r="C146" s="5" t="str">
        <f>"1914010000401930"</f>
        <v>1914010000401930</v>
      </c>
      <c r="D146" s="5" t="s">
        <v>26</v>
      </c>
      <c r="E146" s="5" t="s">
        <v>20</v>
      </c>
      <c r="F146" s="5" t="str">
        <f t="shared" si="21"/>
        <v>2019-03-20</v>
      </c>
      <c r="G146" s="6" t="str">
        <f t="shared" si="22"/>
        <v>1500</v>
      </c>
    </row>
    <row r="147" spans="1:7">
      <c r="A147" s="7">
        <v>145</v>
      </c>
      <c r="B147" s="5" t="s">
        <v>168</v>
      </c>
      <c r="C147" s="5" t="str">
        <f>"1914010000401931"</f>
        <v>1914010000401931</v>
      </c>
      <c r="D147" s="5" t="s">
        <v>26</v>
      </c>
      <c r="E147" s="5" t="s">
        <v>20</v>
      </c>
      <c r="F147" s="5" t="str">
        <f t="shared" si="21"/>
        <v>2019-03-20</v>
      </c>
      <c r="G147" s="6" t="str">
        <f t="shared" si="22"/>
        <v>1500</v>
      </c>
    </row>
    <row r="148" spans="1:7">
      <c r="A148" s="7">
        <v>146</v>
      </c>
      <c r="B148" s="5" t="s">
        <v>169</v>
      </c>
      <c r="C148" s="5" t="str">
        <f>"1914010000401932"</f>
        <v>1914010000401932</v>
      </c>
      <c r="D148" s="5" t="s">
        <v>26</v>
      </c>
      <c r="E148" s="5" t="s">
        <v>20</v>
      </c>
      <c r="F148" s="5" t="str">
        <f t="shared" si="21"/>
        <v>2019-03-20</v>
      </c>
      <c r="G148" s="6" t="str">
        <f t="shared" si="22"/>
        <v>1500</v>
      </c>
    </row>
    <row r="149" spans="1:7">
      <c r="A149" s="7">
        <v>147</v>
      </c>
      <c r="B149" s="5" t="s">
        <v>170</v>
      </c>
      <c r="C149" s="5" t="str">
        <f>"1914010000401933"</f>
        <v>1914010000401933</v>
      </c>
      <c r="D149" s="5" t="s">
        <v>26</v>
      </c>
      <c r="E149" s="5" t="s">
        <v>20</v>
      </c>
      <c r="F149" s="5" t="str">
        <f t="shared" si="21"/>
        <v>2019-03-20</v>
      </c>
      <c r="G149" s="6" t="str">
        <f t="shared" si="22"/>
        <v>1500</v>
      </c>
    </row>
    <row r="150" spans="1:7">
      <c r="A150" s="7">
        <v>148</v>
      </c>
      <c r="B150" s="5" t="s">
        <v>171</v>
      </c>
      <c r="C150" s="5" t="str">
        <f>"1914010000401934"</f>
        <v>1914010000401934</v>
      </c>
      <c r="D150" s="5" t="s">
        <v>26</v>
      </c>
      <c r="E150" s="5" t="s">
        <v>20</v>
      </c>
      <c r="F150" s="5" t="str">
        <f t="shared" si="21"/>
        <v>2019-03-20</v>
      </c>
      <c r="G150" s="6" t="str">
        <f t="shared" si="22"/>
        <v>1500</v>
      </c>
    </row>
    <row r="151" spans="1:7">
      <c r="A151" s="7">
        <v>149</v>
      </c>
      <c r="B151" s="5" t="s">
        <v>172</v>
      </c>
      <c r="C151" s="5" t="str">
        <f>"1914010000401935"</f>
        <v>1914010000401935</v>
      </c>
      <c r="D151" s="5" t="s">
        <v>26</v>
      </c>
      <c r="E151" s="5" t="s">
        <v>20</v>
      </c>
      <c r="F151" s="5" t="str">
        <f t="shared" si="21"/>
        <v>2019-03-20</v>
      </c>
      <c r="G151" s="6" t="str">
        <f t="shared" si="22"/>
        <v>1500</v>
      </c>
    </row>
    <row r="152" spans="1:7">
      <c r="A152" s="7">
        <v>150</v>
      </c>
      <c r="B152" s="5" t="s">
        <v>173</v>
      </c>
      <c r="C152" s="5" t="str">
        <f>"1914010000401936"</f>
        <v>1914010000401936</v>
      </c>
      <c r="D152" s="5" t="s">
        <v>26</v>
      </c>
      <c r="E152" s="5" t="s">
        <v>20</v>
      </c>
      <c r="F152" s="5" t="str">
        <f t="shared" si="21"/>
        <v>2019-03-20</v>
      </c>
      <c r="G152" s="6" t="str">
        <f t="shared" si="22"/>
        <v>1500</v>
      </c>
    </row>
    <row r="153" spans="1:7">
      <c r="A153" s="7">
        <v>151</v>
      </c>
      <c r="B153" s="5" t="s">
        <v>174</v>
      </c>
      <c r="C153" s="5" t="str">
        <f>"1914010000401937"</f>
        <v>1914010000401937</v>
      </c>
      <c r="D153" s="5" t="s">
        <v>26</v>
      </c>
      <c r="E153" s="5" t="s">
        <v>20</v>
      </c>
      <c r="F153" s="5" t="str">
        <f t="shared" si="21"/>
        <v>2019-03-20</v>
      </c>
      <c r="G153" s="6" t="str">
        <f t="shared" si="22"/>
        <v>1500</v>
      </c>
    </row>
    <row r="154" spans="1:7">
      <c r="A154" s="7">
        <v>152</v>
      </c>
      <c r="B154" s="5" t="s">
        <v>175</v>
      </c>
      <c r="C154" s="5" t="str">
        <f>"1914010000401939"</f>
        <v>1914010000401939</v>
      </c>
      <c r="D154" s="5" t="s">
        <v>26</v>
      </c>
      <c r="E154" s="5" t="s">
        <v>20</v>
      </c>
      <c r="F154" s="5" t="str">
        <f t="shared" si="21"/>
        <v>2019-03-20</v>
      </c>
      <c r="G154" s="6" t="str">
        <f t="shared" si="22"/>
        <v>1500</v>
      </c>
    </row>
    <row r="155" spans="1:7">
      <c r="A155" s="7">
        <v>153</v>
      </c>
      <c r="B155" s="5" t="s">
        <v>176</v>
      </c>
      <c r="C155" s="5" t="str">
        <f>"1914010000401940"</f>
        <v>1914010000401940</v>
      </c>
      <c r="D155" s="5" t="s">
        <v>26</v>
      </c>
      <c r="E155" s="5" t="s">
        <v>20</v>
      </c>
      <c r="F155" s="5" t="str">
        <f t="shared" si="21"/>
        <v>2019-03-20</v>
      </c>
      <c r="G155" s="6" t="str">
        <f t="shared" si="22"/>
        <v>1500</v>
      </c>
    </row>
    <row r="156" spans="1:7">
      <c r="A156" s="7">
        <v>154</v>
      </c>
      <c r="B156" s="5" t="s">
        <v>177</v>
      </c>
      <c r="C156" s="5" t="str">
        <f>"1914010000401941"</f>
        <v>1914010000401941</v>
      </c>
      <c r="D156" s="5" t="s">
        <v>26</v>
      </c>
      <c r="E156" s="5" t="s">
        <v>20</v>
      </c>
      <c r="F156" s="5" t="str">
        <f t="shared" si="21"/>
        <v>2019-03-20</v>
      </c>
      <c r="G156" s="6" t="str">
        <f t="shared" si="22"/>
        <v>1500</v>
      </c>
    </row>
    <row r="157" spans="1:7">
      <c r="A157" s="7">
        <v>155</v>
      </c>
      <c r="B157" s="5" t="s">
        <v>178</v>
      </c>
      <c r="C157" s="5" t="str">
        <f>"1914010000401942"</f>
        <v>1914010000401942</v>
      </c>
      <c r="D157" s="5" t="s">
        <v>26</v>
      </c>
      <c r="E157" s="5" t="s">
        <v>20</v>
      </c>
      <c r="F157" s="5" t="str">
        <f t="shared" si="21"/>
        <v>2019-03-20</v>
      </c>
      <c r="G157" s="6" t="str">
        <f t="shared" si="22"/>
        <v>1500</v>
      </c>
    </row>
    <row r="158" spans="1:7">
      <c r="A158" s="7">
        <v>156</v>
      </c>
      <c r="B158" s="5" t="s">
        <v>179</v>
      </c>
      <c r="C158" s="5" t="str">
        <f>"1914010000401943"</f>
        <v>1914010000401943</v>
      </c>
      <c r="D158" s="5" t="s">
        <v>26</v>
      </c>
      <c r="E158" s="5" t="s">
        <v>20</v>
      </c>
      <c r="F158" s="5" t="str">
        <f t="shared" si="21"/>
        <v>2019-03-20</v>
      </c>
      <c r="G158" s="6" t="str">
        <f t="shared" si="22"/>
        <v>1500</v>
      </c>
    </row>
    <row r="159" spans="1:7">
      <c r="A159" s="7">
        <v>157</v>
      </c>
      <c r="B159" s="5" t="s">
        <v>180</v>
      </c>
      <c r="C159" s="5" t="str">
        <f>"1914010000401944"</f>
        <v>1914010000401944</v>
      </c>
      <c r="D159" s="5" t="s">
        <v>26</v>
      </c>
      <c r="E159" s="5" t="s">
        <v>20</v>
      </c>
      <c r="F159" s="5" t="str">
        <f t="shared" si="21"/>
        <v>2019-03-20</v>
      </c>
      <c r="G159" s="6" t="str">
        <f t="shared" si="22"/>
        <v>1500</v>
      </c>
    </row>
    <row r="160" spans="1:7">
      <c r="A160" s="7">
        <v>158</v>
      </c>
      <c r="B160" s="5" t="s">
        <v>181</v>
      </c>
      <c r="C160" s="5" t="str">
        <f>"1914010000404264"</f>
        <v>1914010000404264</v>
      </c>
      <c r="D160" s="5" t="s">
        <v>26</v>
      </c>
      <c r="E160" s="5" t="s">
        <v>20</v>
      </c>
      <c r="F160" s="5" t="str">
        <f t="shared" ref="F160:F185" si="23">"2019-04-23"</f>
        <v>2019-04-23</v>
      </c>
      <c r="G160" s="6" t="str">
        <f t="shared" si="22"/>
        <v>1500</v>
      </c>
    </row>
    <row r="161" spans="1:7">
      <c r="A161" s="7">
        <v>159</v>
      </c>
      <c r="B161" s="5" t="s">
        <v>182</v>
      </c>
      <c r="C161" s="5" t="str">
        <f>"1914010000404265"</f>
        <v>1914010000404265</v>
      </c>
      <c r="D161" s="5" t="s">
        <v>26</v>
      </c>
      <c r="E161" s="5" t="s">
        <v>20</v>
      </c>
      <c r="F161" s="5" t="str">
        <f t="shared" si="23"/>
        <v>2019-04-23</v>
      </c>
      <c r="G161" s="6" t="str">
        <f t="shared" si="22"/>
        <v>1500</v>
      </c>
    </row>
    <row r="162" spans="1:7">
      <c r="A162" s="7">
        <v>160</v>
      </c>
      <c r="B162" s="5" t="s">
        <v>183</v>
      </c>
      <c r="C162" s="5" t="str">
        <f>"1914010000404266"</f>
        <v>1914010000404266</v>
      </c>
      <c r="D162" s="5" t="s">
        <v>26</v>
      </c>
      <c r="E162" s="5" t="s">
        <v>20</v>
      </c>
      <c r="F162" s="5" t="str">
        <f t="shared" si="23"/>
        <v>2019-04-23</v>
      </c>
      <c r="G162" s="6" t="str">
        <f t="shared" si="22"/>
        <v>1500</v>
      </c>
    </row>
    <row r="163" spans="1:7">
      <c r="A163" s="7">
        <v>161</v>
      </c>
      <c r="B163" s="5" t="s">
        <v>184</v>
      </c>
      <c r="C163" s="5" t="str">
        <f>"1914010000404267"</f>
        <v>1914010000404267</v>
      </c>
      <c r="D163" s="5" t="s">
        <v>26</v>
      </c>
      <c r="E163" s="5" t="s">
        <v>20</v>
      </c>
      <c r="F163" s="5" t="str">
        <f t="shared" si="23"/>
        <v>2019-04-23</v>
      </c>
      <c r="G163" s="6" t="str">
        <f t="shared" si="22"/>
        <v>1500</v>
      </c>
    </row>
    <row r="164" spans="1:7">
      <c r="A164" s="7">
        <v>162</v>
      </c>
      <c r="B164" s="5" t="s">
        <v>185</v>
      </c>
      <c r="C164" s="5" t="str">
        <f>"1914010000404268"</f>
        <v>1914010000404268</v>
      </c>
      <c r="D164" s="5" t="s">
        <v>26</v>
      </c>
      <c r="E164" s="5" t="s">
        <v>20</v>
      </c>
      <c r="F164" s="5" t="str">
        <f t="shared" si="23"/>
        <v>2019-04-23</v>
      </c>
      <c r="G164" s="6" t="str">
        <f t="shared" si="22"/>
        <v>1500</v>
      </c>
    </row>
    <row r="165" spans="1:7">
      <c r="A165" s="7">
        <v>163</v>
      </c>
      <c r="B165" s="5" t="s">
        <v>186</v>
      </c>
      <c r="C165" s="5" t="str">
        <f>"1914010000404269"</f>
        <v>1914010000404269</v>
      </c>
      <c r="D165" s="5" t="s">
        <v>26</v>
      </c>
      <c r="E165" s="5" t="s">
        <v>20</v>
      </c>
      <c r="F165" s="5" t="str">
        <f t="shared" si="23"/>
        <v>2019-04-23</v>
      </c>
      <c r="G165" s="6" t="str">
        <f t="shared" si="22"/>
        <v>1500</v>
      </c>
    </row>
    <row r="166" spans="1:7">
      <c r="A166" s="7">
        <v>164</v>
      </c>
      <c r="B166" s="5" t="s">
        <v>187</v>
      </c>
      <c r="C166" s="5" t="str">
        <f>"1914010000404270"</f>
        <v>1914010000404270</v>
      </c>
      <c r="D166" s="5" t="s">
        <v>26</v>
      </c>
      <c r="E166" s="5" t="s">
        <v>20</v>
      </c>
      <c r="F166" s="5" t="str">
        <f t="shared" si="23"/>
        <v>2019-04-23</v>
      </c>
      <c r="G166" s="6" t="str">
        <f t="shared" si="22"/>
        <v>1500</v>
      </c>
    </row>
    <row r="167" spans="1:7">
      <c r="A167" s="7">
        <v>165</v>
      </c>
      <c r="B167" s="5" t="s">
        <v>188</v>
      </c>
      <c r="C167" s="5" t="str">
        <f>"1914010000404271"</f>
        <v>1914010000404271</v>
      </c>
      <c r="D167" s="5" t="s">
        <v>26</v>
      </c>
      <c r="E167" s="5" t="s">
        <v>20</v>
      </c>
      <c r="F167" s="5" t="str">
        <f t="shared" si="23"/>
        <v>2019-04-23</v>
      </c>
      <c r="G167" s="6" t="str">
        <f t="shared" si="22"/>
        <v>1500</v>
      </c>
    </row>
    <row r="168" spans="1:7">
      <c r="A168" s="7">
        <v>166</v>
      </c>
      <c r="B168" s="5" t="s">
        <v>189</v>
      </c>
      <c r="C168" s="5" t="str">
        <f>"1914010000404272"</f>
        <v>1914010000404272</v>
      </c>
      <c r="D168" s="5" t="s">
        <v>26</v>
      </c>
      <c r="E168" s="5" t="s">
        <v>20</v>
      </c>
      <c r="F168" s="5" t="str">
        <f t="shared" si="23"/>
        <v>2019-04-23</v>
      </c>
      <c r="G168" s="6" t="str">
        <f t="shared" si="22"/>
        <v>1500</v>
      </c>
    </row>
    <row r="169" spans="1:7">
      <c r="A169" s="7">
        <v>167</v>
      </c>
      <c r="B169" s="5" t="s">
        <v>190</v>
      </c>
      <c r="C169" s="5" t="str">
        <f>"1914010000404273"</f>
        <v>1914010000404273</v>
      </c>
      <c r="D169" s="5" t="s">
        <v>26</v>
      </c>
      <c r="E169" s="5" t="s">
        <v>20</v>
      </c>
      <c r="F169" s="5" t="str">
        <f t="shared" si="23"/>
        <v>2019-04-23</v>
      </c>
      <c r="G169" s="6" t="str">
        <f t="shared" si="22"/>
        <v>1500</v>
      </c>
    </row>
    <row r="170" spans="1:7">
      <c r="A170" s="7">
        <v>168</v>
      </c>
      <c r="B170" s="5" t="s">
        <v>191</v>
      </c>
      <c r="C170" s="5" t="str">
        <f>"1914010000404274"</f>
        <v>1914010000404274</v>
      </c>
      <c r="D170" s="5" t="s">
        <v>26</v>
      </c>
      <c r="E170" s="5" t="s">
        <v>20</v>
      </c>
      <c r="F170" s="5" t="str">
        <f t="shared" si="23"/>
        <v>2019-04-23</v>
      </c>
      <c r="G170" s="6" t="str">
        <f t="shared" si="22"/>
        <v>1500</v>
      </c>
    </row>
    <row r="171" spans="1:7">
      <c r="A171" s="7">
        <v>169</v>
      </c>
      <c r="B171" s="5" t="s">
        <v>192</v>
      </c>
      <c r="C171" s="5" t="str">
        <f>"1914010000404275"</f>
        <v>1914010000404275</v>
      </c>
      <c r="D171" s="5" t="s">
        <v>26</v>
      </c>
      <c r="E171" s="5" t="s">
        <v>20</v>
      </c>
      <c r="F171" s="5" t="str">
        <f t="shared" si="23"/>
        <v>2019-04-23</v>
      </c>
      <c r="G171" s="6" t="str">
        <f t="shared" si="22"/>
        <v>1500</v>
      </c>
    </row>
    <row r="172" spans="1:7">
      <c r="A172" s="7">
        <v>170</v>
      </c>
      <c r="B172" s="5" t="s">
        <v>193</v>
      </c>
      <c r="C172" s="5" t="str">
        <f>"1914010000404276"</f>
        <v>1914010000404276</v>
      </c>
      <c r="D172" s="5" t="s">
        <v>26</v>
      </c>
      <c r="E172" s="5" t="s">
        <v>20</v>
      </c>
      <c r="F172" s="5" t="str">
        <f t="shared" si="23"/>
        <v>2019-04-23</v>
      </c>
      <c r="G172" s="6" t="str">
        <f t="shared" si="22"/>
        <v>1500</v>
      </c>
    </row>
    <row r="173" spans="1:7">
      <c r="A173" s="7">
        <v>171</v>
      </c>
      <c r="B173" s="5" t="s">
        <v>194</v>
      </c>
      <c r="C173" s="5" t="str">
        <f>"1914010000404277"</f>
        <v>1914010000404277</v>
      </c>
      <c r="D173" s="5" t="s">
        <v>26</v>
      </c>
      <c r="E173" s="5" t="s">
        <v>20</v>
      </c>
      <c r="F173" s="5" t="str">
        <f t="shared" si="23"/>
        <v>2019-04-23</v>
      </c>
      <c r="G173" s="6" t="str">
        <f t="shared" si="22"/>
        <v>1500</v>
      </c>
    </row>
    <row r="174" spans="1:7">
      <c r="A174" s="7">
        <v>172</v>
      </c>
      <c r="B174" s="5" t="s">
        <v>195</v>
      </c>
      <c r="C174" s="5" t="str">
        <f>"1914010000404278"</f>
        <v>1914010000404278</v>
      </c>
      <c r="D174" s="5" t="s">
        <v>26</v>
      </c>
      <c r="E174" s="5" t="s">
        <v>20</v>
      </c>
      <c r="F174" s="5" t="str">
        <f t="shared" si="23"/>
        <v>2019-04-23</v>
      </c>
      <c r="G174" s="6" t="str">
        <f t="shared" si="22"/>
        <v>1500</v>
      </c>
    </row>
    <row r="175" spans="1:7">
      <c r="A175" s="7">
        <v>173</v>
      </c>
      <c r="B175" s="5" t="s">
        <v>196</v>
      </c>
      <c r="C175" s="5" t="str">
        <f>"1914010000404279"</f>
        <v>1914010000404279</v>
      </c>
      <c r="D175" s="5" t="s">
        <v>26</v>
      </c>
      <c r="E175" s="5" t="s">
        <v>20</v>
      </c>
      <c r="F175" s="5" t="str">
        <f t="shared" si="23"/>
        <v>2019-04-23</v>
      </c>
      <c r="G175" s="6" t="str">
        <f t="shared" si="22"/>
        <v>1500</v>
      </c>
    </row>
    <row r="176" spans="1:7">
      <c r="A176" s="7">
        <v>174</v>
      </c>
      <c r="B176" s="5" t="s">
        <v>197</v>
      </c>
      <c r="C176" s="5" t="str">
        <f>"1914010000404280"</f>
        <v>1914010000404280</v>
      </c>
      <c r="D176" s="5" t="s">
        <v>26</v>
      </c>
      <c r="E176" s="5" t="s">
        <v>20</v>
      </c>
      <c r="F176" s="5" t="str">
        <f t="shared" si="23"/>
        <v>2019-04-23</v>
      </c>
      <c r="G176" s="6" t="str">
        <f t="shared" si="22"/>
        <v>1500</v>
      </c>
    </row>
    <row r="177" spans="1:7">
      <c r="A177" s="7">
        <v>175</v>
      </c>
      <c r="B177" s="5" t="s">
        <v>198</v>
      </c>
      <c r="C177" s="5" t="str">
        <f>"1914010000404281"</f>
        <v>1914010000404281</v>
      </c>
      <c r="D177" s="5" t="s">
        <v>26</v>
      </c>
      <c r="E177" s="5" t="s">
        <v>20</v>
      </c>
      <c r="F177" s="5" t="str">
        <f t="shared" si="23"/>
        <v>2019-04-23</v>
      </c>
      <c r="G177" s="6" t="str">
        <f t="shared" si="22"/>
        <v>1500</v>
      </c>
    </row>
    <row r="178" spans="1:7">
      <c r="A178" s="7">
        <v>176</v>
      </c>
      <c r="B178" s="5" t="s">
        <v>199</v>
      </c>
      <c r="C178" s="5" t="str">
        <f>"1914010000404282"</f>
        <v>1914010000404282</v>
      </c>
      <c r="D178" s="5" t="s">
        <v>26</v>
      </c>
      <c r="E178" s="5" t="s">
        <v>20</v>
      </c>
      <c r="F178" s="5" t="str">
        <f t="shared" si="23"/>
        <v>2019-04-23</v>
      </c>
      <c r="G178" s="6" t="str">
        <f t="shared" si="22"/>
        <v>1500</v>
      </c>
    </row>
    <row r="179" spans="1:7">
      <c r="A179" s="7">
        <v>177</v>
      </c>
      <c r="B179" s="5" t="s">
        <v>200</v>
      </c>
      <c r="C179" s="5" t="str">
        <f>"1914010000404283"</f>
        <v>1914010000404283</v>
      </c>
      <c r="D179" s="5" t="s">
        <v>26</v>
      </c>
      <c r="E179" s="5" t="s">
        <v>20</v>
      </c>
      <c r="F179" s="5" t="str">
        <f t="shared" si="23"/>
        <v>2019-04-23</v>
      </c>
      <c r="G179" s="6" t="str">
        <f t="shared" si="22"/>
        <v>1500</v>
      </c>
    </row>
    <row r="180" spans="1:7">
      <c r="A180" s="7">
        <v>178</v>
      </c>
      <c r="B180" s="5" t="s">
        <v>201</v>
      </c>
      <c r="C180" s="5" t="str">
        <f>"1914010000404285"</f>
        <v>1914010000404285</v>
      </c>
      <c r="D180" s="5" t="s">
        <v>26</v>
      </c>
      <c r="E180" s="5" t="s">
        <v>20</v>
      </c>
      <c r="F180" s="5" t="str">
        <f t="shared" si="23"/>
        <v>2019-04-23</v>
      </c>
      <c r="G180" s="6" t="str">
        <f t="shared" si="22"/>
        <v>1500</v>
      </c>
    </row>
    <row r="181" spans="1:7">
      <c r="A181" s="7">
        <v>179</v>
      </c>
      <c r="B181" s="5" t="s">
        <v>202</v>
      </c>
      <c r="C181" s="5" t="str">
        <f>"1914010000404263"</f>
        <v>1914010000404263</v>
      </c>
      <c r="D181" s="5" t="s">
        <v>26</v>
      </c>
      <c r="E181" s="5" t="s">
        <v>20</v>
      </c>
      <c r="F181" s="5" t="str">
        <f t="shared" si="23"/>
        <v>2019-04-23</v>
      </c>
      <c r="G181" s="6" t="str">
        <f t="shared" si="22"/>
        <v>1500</v>
      </c>
    </row>
    <row r="182" spans="1:7">
      <c r="A182" s="7">
        <v>180</v>
      </c>
      <c r="B182" s="5" t="s">
        <v>203</v>
      </c>
      <c r="C182" s="5" t="str">
        <f>"1914010000404301"</f>
        <v>1914010000404301</v>
      </c>
      <c r="D182" s="5" t="s">
        <v>26</v>
      </c>
      <c r="E182" s="5" t="s">
        <v>20</v>
      </c>
      <c r="F182" s="5" t="str">
        <f t="shared" si="23"/>
        <v>2019-04-23</v>
      </c>
      <c r="G182" s="6" t="str">
        <f t="shared" si="22"/>
        <v>1500</v>
      </c>
    </row>
    <row r="183" spans="1:7">
      <c r="A183" s="7">
        <v>181</v>
      </c>
      <c r="B183" s="5" t="s">
        <v>204</v>
      </c>
      <c r="C183" s="5" t="str">
        <f>"1914010000404304"</f>
        <v>1914010000404304</v>
      </c>
      <c r="D183" s="5" t="s">
        <v>26</v>
      </c>
      <c r="E183" s="5" t="s">
        <v>20</v>
      </c>
      <c r="F183" s="5" t="str">
        <f t="shared" si="23"/>
        <v>2019-04-23</v>
      </c>
      <c r="G183" s="6" t="str">
        <f t="shared" si="22"/>
        <v>1500</v>
      </c>
    </row>
    <row r="184" spans="1:7">
      <c r="A184" s="7">
        <v>182</v>
      </c>
      <c r="B184" s="5" t="s">
        <v>205</v>
      </c>
      <c r="C184" s="5" t="str">
        <f>"1914010000404293"</f>
        <v>1914010000404293</v>
      </c>
      <c r="D184" s="5" t="s">
        <v>26</v>
      </c>
      <c r="E184" s="5" t="s">
        <v>20</v>
      </c>
      <c r="F184" s="5" t="str">
        <f t="shared" si="23"/>
        <v>2019-04-23</v>
      </c>
      <c r="G184" s="6" t="str">
        <f t="shared" si="22"/>
        <v>1500</v>
      </c>
    </row>
    <row r="185" spans="1:7">
      <c r="A185" s="7">
        <v>183</v>
      </c>
      <c r="B185" s="5" t="s">
        <v>206</v>
      </c>
      <c r="C185" s="5" t="str">
        <f>"1914010000404300"</f>
        <v>1914010000404300</v>
      </c>
      <c r="D185" s="5" t="s">
        <v>26</v>
      </c>
      <c r="E185" s="5" t="s">
        <v>20</v>
      </c>
      <c r="F185" s="5" t="str">
        <f t="shared" si="23"/>
        <v>2019-04-23</v>
      </c>
      <c r="G185" s="6" t="str">
        <f t="shared" si="22"/>
        <v>1500</v>
      </c>
    </row>
    <row r="186" spans="1:7">
      <c r="A186" s="7">
        <v>184</v>
      </c>
      <c r="B186" s="5" t="s">
        <v>207</v>
      </c>
      <c r="C186" s="5" t="str">
        <f>"1814010000416163"</f>
        <v>1814010000416163</v>
      </c>
      <c r="D186" s="5" t="s">
        <v>73</v>
      </c>
      <c r="E186" s="5" t="s">
        <v>20</v>
      </c>
      <c r="F186" s="5" t="str">
        <f>"2018-10-16"</f>
        <v>2018-10-16</v>
      </c>
      <c r="G186" s="6" t="str">
        <f t="shared" si="22"/>
        <v>1500</v>
      </c>
    </row>
    <row r="187" spans="1:7">
      <c r="A187" s="7">
        <v>185</v>
      </c>
      <c r="B187" s="5" t="s">
        <v>208</v>
      </c>
      <c r="C187" s="5" t="str">
        <f>"1814001007400318"</f>
        <v>1814001007400318</v>
      </c>
      <c r="D187" s="5" t="s">
        <v>33</v>
      </c>
      <c r="E187" s="5" t="s">
        <v>20</v>
      </c>
      <c r="F187" s="5" t="str">
        <f t="shared" ref="F187:F191" si="24">"2019-02-02"</f>
        <v>2019-02-02</v>
      </c>
      <c r="G187" s="6" t="str">
        <f t="shared" si="22"/>
        <v>1500</v>
      </c>
    </row>
    <row r="188" spans="1:7">
      <c r="A188" s="7">
        <v>186</v>
      </c>
      <c r="B188" s="5" t="s">
        <v>209</v>
      </c>
      <c r="C188" s="5" t="str">
        <f>"1814001007400317"</f>
        <v>1814001007400317</v>
      </c>
      <c r="D188" s="5" t="s">
        <v>33</v>
      </c>
      <c r="E188" s="5" t="s">
        <v>20</v>
      </c>
      <c r="F188" s="5" t="str">
        <f t="shared" si="24"/>
        <v>2019-02-02</v>
      </c>
      <c r="G188" s="6" t="str">
        <f t="shared" si="22"/>
        <v>1500</v>
      </c>
    </row>
    <row r="189" spans="1:7">
      <c r="A189" s="7">
        <v>187</v>
      </c>
      <c r="B189" s="5" t="s">
        <v>210</v>
      </c>
      <c r="C189" s="5" t="str">
        <f>"1814001007400312"</f>
        <v>1814001007400312</v>
      </c>
      <c r="D189" s="5" t="s">
        <v>44</v>
      </c>
      <c r="E189" s="5" t="s">
        <v>20</v>
      </c>
      <c r="F189" s="5" t="str">
        <f t="shared" si="24"/>
        <v>2019-02-02</v>
      </c>
      <c r="G189" s="6" t="str">
        <f t="shared" si="22"/>
        <v>1500</v>
      </c>
    </row>
    <row r="190" spans="1:7">
      <c r="A190" s="7">
        <v>188</v>
      </c>
      <c r="B190" s="5" t="s">
        <v>211</v>
      </c>
      <c r="C190" s="5" t="str">
        <f>"1814001007400315"</f>
        <v>1814001007400315</v>
      </c>
      <c r="D190" s="5" t="s">
        <v>44</v>
      </c>
      <c r="E190" s="5" t="s">
        <v>20</v>
      </c>
      <c r="F190" s="5" t="str">
        <f t="shared" si="24"/>
        <v>2019-02-02</v>
      </c>
      <c r="G190" s="6" t="str">
        <f t="shared" si="22"/>
        <v>1500</v>
      </c>
    </row>
    <row r="191" spans="1:7">
      <c r="A191" s="7">
        <v>189</v>
      </c>
      <c r="B191" s="5" t="s">
        <v>212</v>
      </c>
      <c r="C191" s="5" t="str">
        <f>"1814001007400316"</f>
        <v>1814001007400316</v>
      </c>
      <c r="D191" s="5" t="s">
        <v>33</v>
      </c>
      <c r="E191" s="5" t="s">
        <v>20</v>
      </c>
      <c r="F191" s="5" t="str">
        <f t="shared" si="24"/>
        <v>2019-02-02</v>
      </c>
      <c r="G191" s="6" t="str">
        <f t="shared" si="22"/>
        <v>1500</v>
      </c>
    </row>
    <row r="192" spans="1:7">
      <c r="A192" s="7">
        <v>190</v>
      </c>
      <c r="B192" s="5" t="s">
        <v>213</v>
      </c>
      <c r="C192" s="5" t="str">
        <f>"1914010000400255"</f>
        <v>1914010000400255</v>
      </c>
      <c r="D192" s="5" t="s">
        <v>36</v>
      </c>
      <c r="E192" s="5" t="s">
        <v>20</v>
      </c>
      <c r="F192" s="5" t="str">
        <f t="shared" ref="F192:F201" si="25">"2019-01-04"</f>
        <v>2019-01-04</v>
      </c>
      <c r="G192" s="6" t="str">
        <f t="shared" si="22"/>
        <v>1500</v>
      </c>
    </row>
    <row r="193" spans="1:7">
      <c r="A193" s="7">
        <v>191</v>
      </c>
      <c r="B193" s="5" t="s">
        <v>214</v>
      </c>
      <c r="C193" s="5" t="str">
        <f>"1914010000400256"</f>
        <v>1914010000400256</v>
      </c>
      <c r="D193" s="5" t="s">
        <v>36</v>
      </c>
      <c r="E193" s="5" t="s">
        <v>20</v>
      </c>
      <c r="F193" s="5" t="str">
        <f t="shared" si="25"/>
        <v>2019-01-04</v>
      </c>
      <c r="G193" s="6" t="str">
        <f t="shared" si="22"/>
        <v>1500</v>
      </c>
    </row>
    <row r="194" spans="1:7">
      <c r="A194" s="7">
        <v>192</v>
      </c>
      <c r="B194" s="5" t="s">
        <v>215</v>
      </c>
      <c r="C194" s="5" t="str">
        <f>"1914010000400244"</f>
        <v>1914010000400244</v>
      </c>
      <c r="D194" s="5" t="s">
        <v>36</v>
      </c>
      <c r="E194" s="5" t="s">
        <v>20</v>
      </c>
      <c r="F194" s="5" t="str">
        <f t="shared" si="25"/>
        <v>2019-01-04</v>
      </c>
      <c r="G194" s="6" t="str">
        <f t="shared" si="22"/>
        <v>1500</v>
      </c>
    </row>
    <row r="195" spans="1:7">
      <c r="A195" s="7">
        <v>193</v>
      </c>
      <c r="B195" s="5" t="s">
        <v>216</v>
      </c>
      <c r="C195" s="5" t="str">
        <f>"1914010000400257"</f>
        <v>1914010000400257</v>
      </c>
      <c r="D195" s="5" t="s">
        <v>36</v>
      </c>
      <c r="E195" s="5" t="s">
        <v>20</v>
      </c>
      <c r="F195" s="5" t="str">
        <f t="shared" si="25"/>
        <v>2019-01-04</v>
      </c>
      <c r="G195" s="6" t="str">
        <f t="shared" si="22"/>
        <v>1500</v>
      </c>
    </row>
    <row r="196" spans="1:7">
      <c r="A196" s="7">
        <v>194</v>
      </c>
      <c r="B196" s="5" t="s">
        <v>217</v>
      </c>
      <c r="C196" s="5" t="str">
        <f>"1914010000400263"</f>
        <v>1914010000400263</v>
      </c>
      <c r="D196" s="5" t="s">
        <v>19</v>
      </c>
      <c r="E196" s="5" t="s">
        <v>20</v>
      </c>
      <c r="F196" s="5" t="str">
        <f t="shared" si="25"/>
        <v>2019-01-04</v>
      </c>
      <c r="G196" s="6" t="str">
        <f t="shared" si="22"/>
        <v>1500</v>
      </c>
    </row>
    <row r="197" spans="1:7">
      <c r="A197" s="7">
        <v>195</v>
      </c>
      <c r="B197" s="5" t="s">
        <v>218</v>
      </c>
      <c r="C197" s="5" t="str">
        <f>"1914010000400262"</f>
        <v>1914010000400262</v>
      </c>
      <c r="D197" s="5" t="s">
        <v>19</v>
      </c>
      <c r="E197" s="5" t="s">
        <v>20</v>
      </c>
      <c r="F197" s="5" t="str">
        <f t="shared" si="25"/>
        <v>2019-01-04</v>
      </c>
      <c r="G197" s="6" t="str">
        <f t="shared" si="22"/>
        <v>1500</v>
      </c>
    </row>
    <row r="198" spans="1:7">
      <c r="A198" s="7">
        <v>196</v>
      </c>
      <c r="B198" s="5" t="s">
        <v>219</v>
      </c>
      <c r="C198" s="5" t="str">
        <f>"1914010000400261"</f>
        <v>1914010000400261</v>
      </c>
      <c r="D198" s="5" t="s">
        <v>19</v>
      </c>
      <c r="E198" s="5" t="s">
        <v>20</v>
      </c>
      <c r="F198" s="5" t="str">
        <f t="shared" si="25"/>
        <v>2019-01-04</v>
      </c>
      <c r="G198" s="6" t="str">
        <f t="shared" si="22"/>
        <v>1500</v>
      </c>
    </row>
    <row r="199" spans="1:7">
      <c r="A199" s="7">
        <v>197</v>
      </c>
      <c r="B199" s="5" t="s">
        <v>220</v>
      </c>
      <c r="C199" s="5" t="str">
        <f>"1914010000400253"</f>
        <v>1914010000400253</v>
      </c>
      <c r="D199" s="5" t="s">
        <v>19</v>
      </c>
      <c r="E199" s="5" t="s">
        <v>20</v>
      </c>
      <c r="F199" s="5" t="str">
        <f t="shared" si="25"/>
        <v>2019-01-04</v>
      </c>
      <c r="G199" s="6" t="str">
        <f t="shared" si="22"/>
        <v>1500</v>
      </c>
    </row>
    <row r="200" spans="1:7">
      <c r="A200" s="7">
        <v>198</v>
      </c>
      <c r="B200" s="5" t="s">
        <v>221</v>
      </c>
      <c r="C200" s="5" t="str">
        <f>"1914010000400247"</f>
        <v>1914010000400247</v>
      </c>
      <c r="D200" s="5" t="s">
        <v>19</v>
      </c>
      <c r="E200" s="5" t="s">
        <v>20</v>
      </c>
      <c r="F200" s="5" t="str">
        <f t="shared" si="25"/>
        <v>2019-01-04</v>
      </c>
      <c r="G200" s="6" t="str">
        <f t="shared" ref="G200:G263" si="26">"1500"</f>
        <v>1500</v>
      </c>
    </row>
    <row r="201" spans="1:7">
      <c r="A201" s="7">
        <v>199</v>
      </c>
      <c r="B201" s="5" t="s">
        <v>222</v>
      </c>
      <c r="C201" s="5" t="str">
        <f>"1914010000400210"</f>
        <v>1914010000400210</v>
      </c>
      <c r="D201" s="5" t="s">
        <v>19</v>
      </c>
      <c r="E201" s="5" t="s">
        <v>20</v>
      </c>
      <c r="F201" s="5" t="str">
        <f t="shared" si="25"/>
        <v>2019-01-04</v>
      </c>
      <c r="G201" s="6" t="str">
        <f t="shared" si="26"/>
        <v>1500</v>
      </c>
    </row>
    <row r="202" spans="1:7">
      <c r="A202" s="7">
        <v>200</v>
      </c>
      <c r="B202" s="5" t="s">
        <v>223</v>
      </c>
      <c r="C202" s="5" t="str">
        <f>"1914010000400211"</f>
        <v>1914010000400211</v>
      </c>
      <c r="D202" s="5" t="s">
        <v>19</v>
      </c>
      <c r="E202" s="5" t="s">
        <v>20</v>
      </c>
      <c r="F202" s="5" t="str">
        <f>"2019-01-01"</f>
        <v>2019-01-01</v>
      </c>
      <c r="G202" s="6" t="str">
        <f t="shared" si="26"/>
        <v>1500</v>
      </c>
    </row>
    <row r="203" spans="1:7">
      <c r="A203" s="7">
        <v>201</v>
      </c>
      <c r="B203" s="5" t="s">
        <v>224</v>
      </c>
      <c r="C203" s="5" t="str">
        <f>"1814001007400323"</f>
        <v>1814001007400323</v>
      </c>
      <c r="D203" s="5" t="s">
        <v>33</v>
      </c>
      <c r="E203" s="5" t="s">
        <v>20</v>
      </c>
      <c r="F203" s="5" t="str">
        <f t="shared" ref="F203:F205" si="27">"2019-02-02"</f>
        <v>2019-02-02</v>
      </c>
      <c r="G203" s="6" t="str">
        <f t="shared" si="26"/>
        <v>1500</v>
      </c>
    </row>
    <row r="204" spans="1:7">
      <c r="A204" s="7">
        <v>202</v>
      </c>
      <c r="B204" s="5" t="s">
        <v>225</v>
      </c>
      <c r="C204" s="5" t="str">
        <f>"1814001007400324"</f>
        <v>1814001007400324</v>
      </c>
      <c r="D204" s="5" t="s">
        <v>33</v>
      </c>
      <c r="E204" s="5" t="s">
        <v>20</v>
      </c>
      <c r="F204" s="5" t="str">
        <f t="shared" si="27"/>
        <v>2019-02-02</v>
      </c>
      <c r="G204" s="6" t="str">
        <f t="shared" si="26"/>
        <v>1500</v>
      </c>
    </row>
    <row r="205" spans="1:7">
      <c r="A205" s="7">
        <v>203</v>
      </c>
      <c r="B205" s="5" t="s">
        <v>226</v>
      </c>
      <c r="C205" s="5" t="str">
        <f>"1814001007400327"</f>
        <v>1814001007400327</v>
      </c>
      <c r="D205" s="5" t="s">
        <v>19</v>
      </c>
      <c r="E205" s="5" t="s">
        <v>20</v>
      </c>
      <c r="F205" s="5" t="str">
        <f t="shared" si="27"/>
        <v>2019-02-02</v>
      </c>
      <c r="G205" s="6" t="str">
        <f t="shared" si="26"/>
        <v>1500</v>
      </c>
    </row>
    <row r="206" spans="1:7">
      <c r="A206" s="7">
        <v>204</v>
      </c>
      <c r="B206" s="5" t="s">
        <v>227</v>
      </c>
      <c r="C206" s="5" t="str">
        <f>"1914010000400222"</f>
        <v>1914010000400222</v>
      </c>
      <c r="D206" s="5" t="s">
        <v>19</v>
      </c>
      <c r="E206" s="5" t="s">
        <v>20</v>
      </c>
      <c r="F206" s="5" t="str">
        <f t="shared" ref="F206:F221" si="28">"2019-01-04"</f>
        <v>2019-01-04</v>
      </c>
      <c r="G206" s="6" t="str">
        <f t="shared" si="26"/>
        <v>1500</v>
      </c>
    </row>
    <row r="207" spans="1:7">
      <c r="A207" s="7">
        <v>205</v>
      </c>
      <c r="B207" s="5" t="s">
        <v>228</v>
      </c>
      <c r="C207" s="5" t="str">
        <f>"1814010000416180"</f>
        <v>1814010000416180</v>
      </c>
      <c r="D207" s="5" t="s">
        <v>73</v>
      </c>
      <c r="E207" s="5" t="s">
        <v>20</v>
      </c>
      <c r="F207" s="5" t="str">
        <f>"2018-10-16"</f>
        <v>2018-10-16</v>
      </c>
      <c r="G207" s="6" t="str">
        <f t="shared" si="26"/>
        <v>1500</v>
      </c>
    </row>
    <row r="208" spans="1:7">
      <c r="A208" s="7">
        <v>206</v>
      </c>
      <c r="B208" s="5" t="s">
        <v>229</v>
      </c>
      <c r="C208" s="5" t="str">
        <f>"1814010000416179"</f>
        <v>1814010000416179</v>
      </c>
      <c r="D208" s="5" t="s">
        <v>73</v>
      </c>
      <c r="E208" s="5" t="s">
        <v>20</v>
      </c>
      <c r="F208" s="5" t="str">
        <f>"2018-10-16"</f>
        <v>2018-10-16</v>
      </c>
      <c r="G208" s="6" t="str">
        <f t="shared" si="26"/>
        <v>1500</v>
      </c>
    </row>
    <row r="209" spans="1:7">
      <c r="A209" s="7">
        <v>207</v>
      </c>
      <c r="B209" s="5" t="s">
        <v>230</v>
      </c>
      <c r="C209" s="5" t="str">
        <f>"1914010000400215"</f>
        <v>1914010000400215</v>
      </c>
      <c r="D209" s="5" t="s">
        <v>19</v>
      </c>
      <c r="E209" s="5" t="s">
        <v>20</v>
      </c>
      <c r="F209" s="5" t="str">
        <f t="shared" si="28"/>
        <v>2019-01-04</v>
      </c>
      <c r="G209" s="6" t="str">
        <f t="shared" si="26"/>
        <v>1500</v>
      </c>
    </row>
    <row r="210" spans="1:7">
      <c r="A210" s="7">
        <v>208</v>
      </c>
      <c r="B210" s="5" t="s">
        <v>231</v>
      </c>
      <c r="C210" s="5" t="str">
        <f>"1814001007400319"</f>
        <v>1814001007400319</v>
      </c>
      <c r="D210" s="5" t="s">
        <v>33</v>
      </c>
      <c r="E210" s="5" t="s">
        <v>20</v>
      </c>
      <c r="F210" s="5" t="str">
        <f>"2019-02-02"</f>
        <v>2019-02-02</v>
      </c>
      <c r="G210" s="6" t="str">
        <f t="shared" si="26"/>
        <v>1500</v>
      </c>
    </row>
    <row r="211" spans="1:7">
      <c r="A211" s="7">
        <v>209</v>
      </c>
      <c r="B211" s="5" t="s">
        <v>232</v>
      </c>
      <c r="C211" s="5" t="str">
        <f>"1914010000400252"</f>
        <v>1914010000400252</v>
      </c>
      <c r="D211" s="5" t="s">
        <v>19</v>
      </c>
      <c r="E211" s="5" t="s">
        <v>20</v>
      </c>
      <c r="F211" s="5" t="str">
        <f t="shared" si="28"/>
        <v>2019-01-04</v>
      </c>
      <c r="G211" s="6" t="str">
        <f t="shared" si="26"/>
        <v>1500</v>
      </c>
    </row>
    <row r="212" spans="1:7">
      <c r="A212" s="7">
        <v>210</v>
      </c>
      <c r="B212" s="5" t="s">
        <v>233</v>
      </c>
      <c r="C212" s="5" t="str">
        <f>"1914010000400245"</f>
        <v>1914010000400245</v>
      </c>
      <c r="D212" s="5" t="s">
        <v>19</v>
      </c>
      <c r="E212" s="5" t="s">
        <v>20</v>
      </c>
      <c r="F212" s="5" t="str">
        <f t="shared" si="28"/>
        <v>2019-01-04</v>
      </c>
      <c r="G212" s="6" t="str">
        <f t="shared" si="26"/>
        <v>1500</v>
      </c>
    </row>
    <row r="213" spans="1:7">
      <c r="A213" s="7">
        <v>211</v>
      </c>
      <c r="B213" s="5" t="s">
        <v>234</v>
      </c>
      <c r="C213" s="5" t="str">
        <f>"1914010000400241"</f>
        <v>1914010000400241</v>
      </c>
      <c r="D213" s="5" t="s">
        <v>19</v>
      </c>
      <c r="E213" s="5" t="s">
        <v>20</v>
      </c>
      <c r="F213" s="5" t="str">
        <f t="shared" si="28"/>
        <v>2019-01-04</v>
      </c>
      <c r="G213" s="6" t="str">
        <f t="shared" si="26"/>
        <v>1500</v>
      </c>
    </row>
    <row r="214" spans="1:7">
      <c r="A214" s="7">
        <v>212</v>
      </c>
      <c r="B214" s="5" t="s">
        <v>235</v>
      </c>
      <c r="C214" s="5" t="str">
        <f>"1914010000400240"</f>
        <v>1914010000400240</v>
      </c>
      <c r="D214" s="5" t="s">
        <v>19</v>
      </c>
      <c r="E214" s="5" t="s">
        <v>20</v>
      </c>
      <c r="F214" s="5" t="str">
        <f t="shared" si="28"/>
        <v>2019-01-04</v>
      </c>
      <c r="G214" s="6" t="str">
        <f t="shared" si="26"/>
        <v>1500</v>
      </c>
    </row>
    <row r="215" spans="1:7">
      <c r="A215" s="7">
        <v>213</v>
      </c>
      <c r="B215" s="5" t="s">
        <v>236</v>
      </c>
      <c r="C215" s="5" t="str">
        <f>"1914010000400242"</f>
        <v>1914010000400242</v>
      </c>
      <c r="D215" s="5" t="s">
        <v>19</v>
      </c>
      <c r="E215" s="5" t="s">
        <v>20</v>
      </c>
      <c r="F215" s="5" t="str">
        <f t="shared" si="28"/>
        <v>2019-01-04</v>
      </c>
      <c r="G215" s="6" t="str">
        <f t="shared" si="26"/>
        <v>1500</v>
      </c>
    </row>
    <row r="216" spans="1:7">
      <c r="A216" s="7">
        <v>214</v>
      </c>
      <c r="B216" s="5" t="s">
        <v>237</v>
      </c>
      <c r="C216" s="5" t="str">
        <f>"1914010000400243"</f>
        <v>1914010000400243</v>
      </c>
      <c r="D216" s="5" t="s">
        <v>19</v>
      </c>
      <c r="E216" s="5" t="s">
        <v>20</v>
      </c>
      <c r="F216" s="5" t="str">
        <f t="shared" si="28"/>
        <v>2019-01-04</v>
      </c>
      <c r="G216" s="6" t="str">
        <f t="shared" si="26"/>
        <v>1500</v>
      </c>
    </row>
    <row r="217" spans="1:7">
      <c r="A217" s="7">
        <v>215</v>
      </c>
      <c r="B217" s="5" t="s">
        <v>238</v>
      </c>
      <c r="C217" s="5" t="str">
        <f>"1914010000400246"</f>
        <v>1914010000400246</v>
      </c>
      <c r="D217" s="5" t="s">
        <v>19</v>
      </c>
      <c r="E217" s="5" t="s">
        <v>20</v>
      </c>
      <c r="F217" s="5" t="str">
        <f t="shared" si="28"/>
        <v>2019-01-04</v>
      </c>
      <c r="G217" s="6" t="str">
        <f t="shared" si="26"/>
        <v>1500</v>
      </c>
    </row>
    <row r="218" spans="1:7">
      <c r="A218" s="7">
        <v>216</v>
      </c>
      <c r="B218" s="5" t="s">
        <v>239</v>
      </c>
      <c r="C218" s="5" t="str">
        <f>"1914010000400250"</f>
        <v>1914010000400250</v>
      </c>
      <c r="D218" s="5" t="s">
        <v>19</v>
      </c>
      <c r="E218" s="5" t="s">
        <v>20</v>
      </c>
      <c r="F218" s="5" t="str">
        <f t="shared" si="28"/>
        <v>2019-01-04</v>
      </c>
      <c r="G218" s="6" t="str">
        <f t="shared" si="26"/>
        <v>1500</v>
      </c>
    </row>
    <row r="219" spans="1:7">
      <c r="A219" s="7">
        <v>217</v>
      </c>
      <c r="B219" s="5" t="s">
        <v>240</v>
      </c>
      <c r="C219" s="5" t="str">
        <f>"1914010000400251"</f>
        <v>1914010000400251</v>
      </c>
      <c r="D219" s="5" t="s">
        <v>19</v>
      </c>
      <c r="E219" s="5" t="s">
        <v>20</v>
      </c>
      <c r="F219" s="5" t="str">
        <f t="shared" si="28"/>
        <v>2019-01-04</v>
      </c>
      <c r="G219" s="6" t="str">
        <f t="shared" si="26"/>
        <v>1500</v>
      </c>
    </row>
    <row r="220" spans="1:7">
      <c r="A220" s="7">
        <v>218</v>
      </c>
      <c r="B220" s="5" t="s">
        <v>241</v>
      </c>
      <c r="C220" s="5" t="str">
        <f>"1914010000400239"</f>
        <v>1914010000400239</v>
      </c>
      <c r="D220" s="5" t="s">
        <v>19</v>
      </c>
      <c r="E220" s="5" t="s">
        <v>20</v>
      </c>
      <c r="F220" s="5" t="str">
        <f t="shared" si="28"/>
        <v>2019-01-04</v>
      </c>
      <c r="G220" s="6" t="str">
        <f t="shared" si="26"/>
        <v>1500</v>
      </c>
    </row>
    <row r="221" spans="1:7">
      <c r="A221" s="7">
        <v>219</v>
      </c>
      <c r="B221" s="5" t="s">
        <v>242</v>
      </c>
      <c r="C221" s="5" t="str">
        <f>"1914010000400248"</f>
        <v>1914010000400248</v>
      </c>
      <c r="D221" s="5" t="s">
        <v>19</v>
      </c>
      <c r="E221" s="5" t="s">
        <v>20</v>
      </c>
      <c r="F221" s="5" t="str">
        <f t="shared" si="28"/>
        <v>2019-01-04</v>
      </c>
      <c r="G221" s="6" t="str">
        <f t="shared" si="26"/>
        <v>1500</v>
      </c>
    </row>
    <row r="222" spans="1:7">
      <c r="A222" s="7">
        <v>220</v>
      </c>
      <c r="B222" s="5" t="s">
        <v>243</v>
      </c>
      <c r="C222" s="5" t="str">
        <f>"1814010000416149"</f>
        <v>1814010000416149</v>
      </c>
      <c r="D222" s="5" t="s">
        <v>73</v>
      </c>
      <c r="E222" s="5" t="s">
        <v>20</v>
      </c>
      <c r="F222" s="5" t="str">
        <f>"2018-10-16"</f>
        <v>2018-10-16</v>
      </c>
      <c r="G222" s="6" t="str">
        <f t="shared" si="26"/>
        <v>1500</v>
      </c>
    </row>
    <row r="223" spans="1:7">
      <c r="A223" s="7">
        <v>221</v>
      </c>
      <c r="B223" s="5" t="s">
        <v>244</v>
      </c>
      <c r="C223" s="5" t="str">
        <f>"1914010000400254"</f>
        <v>1914010000400254</v>
      </c>
      <c r="D223" s="5" t="s">
        <v>19</v>
      </c>
      <c r="E223" s="5" t="s">
        <v>20</v>
      </c>
      <c r="F223" s="5" t="str">
        <f t="shared" ref="F223:F232" si="29">"2019-01-04"</f>
        <v>2019-01-04</v>
      </c>
      <c r="G223" s="6" t="str">
        <f t="shared" si="26"/>
        <v>1500</v>
      </c>
    </row>
    <row r="224" spans="1:7">
      <c r="A224" s="7">
        <v>222</v>
      </c>
      <c r="B224" s="5" t="s">
        <v>245</v>
      </c>
      <c r="C224" s="5" t="str">
        <f>"1914010000400234"</f>
        <v>1914010000400234</v>
      </c>
      <c r="D224" s="5" t="s">
        <v>19</v>
      </c>
      <c r="E224" s="5" t="s">
        <v>20</v>
      </c>
      <c r="F224" s="5" t="str">
        <f t="shared" si="29"/>
        <v>2019-01-04</v>
      </c>
      <c r="G224" s="6" t="str">
        <f t="shared" si="26"/>
        <v>1500</v>
      </c>
    </row>
    <row r="225" spans="1:7">
      <c r="A225" s="7">
        <v>223</v>
      </c>
      <c r="B225" s="5" t="s">
        <v>246</v>
      </c>
      <c r="C225" s="5" t="str">
        <f>"1914010000400229"</f>
        <v>1914010000400229</v>
      </c>
      <c r="D225" s="5" t="s">
        <v>19</v>
      </c>
      <c r="E225" s="5" t="s">
        <v>20</v>
      </c>
      <c r="F225" s="5" t="str">
        <f t="shared" si="29"/>
        <v>2019-01-04</v>
      </c>
      <c r="G225" s="6" t="str">
        <f t="shared" si="26"/>
        <v>1500</v>
      </c>
    </row>
    <row r="226" spans="1:7">
      <c r="A226" s="7">
        <v>224</v>
      </c>
      <c r="B226" s="5" t="s">
        <v>247</v>
      </c>
      <c r="C226" s="5" t="str">
        <f>"1914010000400235"</f>
        <v>1914010000400235</v>
      </c>
      <c r="D226" s="5" t="s">
        <v>19</v>
      </c>
      <c r="E226" s="5" t="s">
        <v>20</v>
      </c>
      <c r="F226" s="5" t="str">
        <f t="shared" si="29"/>
        <v>2019-01-04</v>
      </c>
      <c r="G226" s="6" t="str">
        <f t="shared" si="26"/>
        <v>1500</v>
      </c>
    </row>
    <row r="227" spans="1:7">
      <c r="A227" s="7">
        <v>225</v>
      </c>
      <c r="B227" s="5" t="s">
        <v>248</v>
      </c>
      <c r="C227" s="5" t="str">
        <f>"1914010000400236"</f>
        <v>1914010000400236</v>
      </c>
      <c r="D227" s="5" t="s">
        <v>19</v>
      </c>
      <c r="E227" s="5" t="s">
        <v>20</v>
      </c>
      <c r="F227" s="5" t="str">
        <f t="shared" si="29"/>
        <v>2019-01-04</v>
      </c>
      <c r="G227" s="6" t="str">
        <f t="shared" si="26"/>
        <v>1500</v>
      </c>
    </row>
    <row r="228" spans="1:7">
      <c r="A228" s="7">
        <v>226</v>
      </c>
      <c r="B228" s="5" t="s">
        <v>249</v>
      </c>
      <c r="C228" s="5" t="str">
        <f>"1914010000400226"</f>
        <v>1914010000400226</v>
      </c>
      <c r="D228" s="5" t="s">
        <v>19</v>
      </c>
      <c r="E228" s="5" t="s">
        <v>20</v>
      </c>
      <c r="F228" s="5" t="str">
        <f t="shared" si="29"/>
        <v>2019-01-04</v>
      </c>
      <c r="G228" s="6" t="str">
        <f t="shared" si="26"/>
        <v>1500</v>
      </c>
    </row>
    <row r="229" spans="1:7">
      <c r="A229" s="7">
        <v>227</v>
      </c>
      <c r="B229" s="5" t="s">
        <v>250</v>
      </c>
      <c r="C229" s="5" t="str">
        <f>"1914010000400233"</f>
        <v>1914010000400233</v>
      </c>
      <c r="D229" s="5" t="s">
        <v>19</v>
      </c>
      <c r="E229" s="5" t="s">
        <v>20</v>
      </c>
      <c r="F229" s="5" t="str">
        <f t="shared" si="29"/>
        <v>2019-01-04</v>
      </c>
      <c r="G229" s="6" t="str">
        <f t="shared" si="26"/>
        <v>1500</v>
      </c>
    </row>
    <row r="230" spans="1:7">
      <c r="A230" s="7">
        <v>228</v>
      </c>
      <c r="B230" s="5" t="s">
        <v>251</v>
      </c>
      <c r="C230" s="5" t="str">
        <f>"1914010000400212"</f>
        <v>1914010000400212</v>
      </c>
      <c r="D230" s="5" t="s">
        <v>19</v>
      </c>
      <c r="E230" s="5" t="s">
        <v>20</v>
      </c>
      <c r="F230" s="5" t="str">
        <f t="shared" si="29"/>
        <v>2019-01-04</v>
      </c>
      <c r="G230" s="6" t="str">
        <f t="shared" si="26"/>
        <v>1500</v>
      </c>
    </row>
    <row r="231" spans="1:7">
      <c r="A231" s="7">
        <v>229</v>
      </c>
      <c r="B231" s="5" t="s">
        <v>252</v>
      </c>
      <c r="C231" s="5" t="str">
        <f>"1914010000400231"</f>
        <v>1914010000400231</v>
      </c>
      <c r="D231" s="5" t="s">
        <v>19</v>
      </c>
      <c r="E231" s="5" t="s">
        <v>20</v>
      </c>
      <c r="F231" s="5" t="str">
        <f t="shared" si="29"/>
        <v>2019-01-04</v>
      </c>
      <c r="G231" s="6" t="str">
        <f t="shared" si="26"/>
        <v>1500</v>
      </c>
    </row>
    <row r="232" spans="1:7">
      <c r="A232" s="7">
        <v>230</v>
      </c>
      <c r="B232" s="5" t="s">
        <v>253</v>
      </c>
      <c r="C232" s="5" t="str">
        <f>"1914010000400223"</f>
        <v>1914010000400223</v>
      </c>
      <c r="D232" s="5" t="s">
        <v>19</v>
      </c>
      <c r="E232" s="5" t="s">
        <v>20</v>
      </c>
      <c r="F232" s="5" t="str">
        <f t="shared" si="29"/>
        <v>2019-01-04</v>
      </c>
      <c r="G232" s="6" t="str">
        <f t="shared" si="26"/>
        <v>1500</v>
      </c>
    </row>
    <row r="233" spans="1:7">
      <c r="A233" s="7">
        <v>231</v>
      </c>
      <c r="B233" s="5" t="s">
        <v>254</v>
      </c>
      <c r="C233" s="5" t="str">
        <f>"1814010000416171"</f>
        <v>1814010000416171</v>
      </c>
      <c r="D233" s="5" t="s">
        <v>73</v>
      </c>
      <c r="E233" s="5" t="s">
        <v>20</v>
      </c>
      <c r="F233" s="5" t="str">
        <f>"2018-10-16"</f>
        <v>2018-10-16</v>
      </c>
      <c r="G233" s="6" t="str">
        <f t="shared" si="26"/>
        <v>1500</v>
      </c>
    </row>
    <row r="234" spans="1:7">
      <c r="A234" s="7">
        <v>232</v>
      </c>
      <c r="B234" s="5" t="s">
        <v>255</v>
      </c>
      <c r="C234" s="5" t="str">
        <f>"1914010000400213"</f>
        <v>1914010000400213</v>
      </c>
      <c r="D234" s="5" t="s">
        <v>19</v>
      </c>
      <c r="E234" s="5" t="s">
        <v>20</v>
      </c>
      <c r="F234" s="5" t="str">
        <f t="shared" ref="F234:F238" si="30">"2019-01-04"</f>
        <v>2019-01-04</v>
      </c>
      <c r="G234" s="6" t="str">
        <f t="shared" si="26"/>
        <v>1500</v>
      </c>
    </row>
    <row r="235" spans="1:7">
      <c r="A235" s="7">
        <v>233</v>
      </c>
      <c r="B235" s="5" t="s">
        <v>256</v>
      </c>
      <c r="C235" s="5" t="str">
        <f>"1914010000400214"</f>
        <v>1914010000400214</v>
      </c>
      <c r="D235" s="5" t="s">
        <v>19</v>
      </c>
      <c r="E235" s="5" t="s">
        <v>20</v>
      </c>
      <c r="F235" s="5" t="str">
        <f t="shared" si="30"/>
        <v>2019-01-04</v>
      </c>
      <c r="G235" s="6" t="str">
        <f t="shared" si="26"/>
        <v>1500</v>
      </c>
    </row>
    <row r="236" spans="1:7">
      <c r="A236" s="7">
        <v>234</v>
      </c>
      <c r="B236" s="5" t="s">
        <v>257</v>
      </c>
      <c r="C236" s="5" t="str">
        <f>"1914010000400224"</f>
        <v>1914010000400224</v>
      </c>
      <c r="D236" s="5" t="s">
        <v>19</v>
      </c>
      <c r="E236" s="5" t="s">
        <v>20</v>
      </c>
      <c r="F236" s="5" t="str">
        <f t="shared" si="30"/>
        <v>2019-01-04</v>
      </c>
      <c r="G236" s="6" t="str">
        <f t="shared" si="26"/>
        <v>1500</v>
      </c>
    </row>
    <row r="237" spans="1:7">
      <c r="A237" s="7">
        <v>235</v>
      </c>
      <c r="B237" s="5" t="s">
        <v>258</v>
      </c>
      <c r="C237" s="5" t="str">
        <f>"1914010000400230"</f>
        <v>1914010000400230</v>
      </c>
      <c r="D237" s="5" t="s">
        <v>19</v>
      </c>
      <c r="E237" s="5" t="s">
        <v>20</v>
      </c>
      <c r="F237" s="5" t="str">
        <f t="shared" si="30"/>
        <v>2019-01-04</v>
      </c>
      <c r="G237" s="6" t="str">
        <f t="shared" si="26"/>
        <v>1500</v>
      </c>
    </row>
    <row r="238" spans="1:7">
      <c r="A238" s="7">
        <v>236</v>
      </c>
      <c r="B238" s="5" t="s">
        <v>259</v>
      </c>
      <c r="C238" s="5" t="str">
        <f>"1914010000400260"</f>
        <v>1914010000400260</v>
      </c>
      <c r="D238" s="5" t="s">
        <v>19</v>
      </c>
      <c r="E238" s="5" t="s">
        <v>20</v>
      </c>
      <c r="F238" s="5" t="str">
        <f t="shared" si="30"/>
        <v>2019-01-04</v>
      </c>
      <c r="G238" s="6" t="str">
        <f t="shared" si="26"/>
        <v>1500</v>
      </c>
    </row>
    <row r="239" spans="1:7">
      <c r="A239" s="7">
        <v>237</v>
      </c>
      <c r="B239" s="5" t="s">
        <v>260</v>
      </c>
      <c r="C239" s="5" t="str">
        <f>"1814001007400322"</f>
        <v>1814001007400322</v>
      </c>
      <c r="D239" s="5" t="s">
        <v>261</v>
      </c>
      <c r="E239" s="5" t="s">
        <v>20</v>
      </c>
      <c r="F239" s="5" t="str">
        <f>"2019-02-02"</f>
        <v>2019-02-02</v>
      </c>
      <c r="G239" s="6" t="str">
        <f t="shared" si="26"/>
        <v>1500</v>
      </c>
    </row>
    <row r="240" spans="1:7">
      <c r="A240" s="7">
        <v>238</v>
      </c>
      <c r="B240" s="5" t="s">
        <v>262</v>
      </c>
      <c r="C240" s="5" t="str">
        <f>"1814010000415248"</f>
        <v>1814010000415248</v>
      </c>
      <c r="D240" s="5" t="s">
        <v>263</v>
      </c>
      <c r="E240" s="5" t="s">
        <v>20</v>
      </c>
      <c r="F240" s="5" t="str">
        <f>"2018-09-05"</f>
        <v>2018-09-05</v>
      </c>
      <c r="G240" s="6" t="str">
        <f t="shared" si="26"/>
        <v>1500</v>
      </c>
    </row>
    <row r="241" spans="1:7">
      <c r="A241" s="7">
        <v>239</v>
      </c>
      <c r="B241" s="5" t="s">
        <v>264</v>
      </c>
      <c r="C241" s="5" t="str">
        <f>"1814010000405536"</f>
        <v>1814010000405536</v>
      </c>
      <c r="D241" s="5" t="s">
        <v>13</v>
      </c>
      <c r="E241" s="5" t="s">
        <v>20</v>
      </c>
      <c r="F241" s="5" t="str">
        <f>"2018-05-31"</f>
        <v>2018-05-31</v>
      </c>
      <c r="G241" s="6" t="str">
        <f t="shared" si="26"/>
        <v>1500</v>
      </c>
    </row>
    <row r="242" spans="1:7">
      <c r="A242" s="7">
        <v>240</v>
      </c>
      <c r="B242" s="5" t="s">
        <v>265</v>
      </c>
      <c r="C242" s="5" t="str">
        <f>"1814001007400325"</f>
        <v>1814001007400325</v>
      </c>
      <c r="D242" s="5" t="s">
        <v>33</v>
      </c>
      <c r="E242" s="5" t="s">
        <v>20</v>
      </c>
      <c r="F242" s="5" t="str">
        <f>"2019-02-02"</f>
        <v>2019-02-02</v>
      </c>
      <c r="G242" s="6" t="str">
        <f t="shared" si="26"/>
        <v>1500</v>
      </c>
    </row>
    <row r="243" spans="1:7">
      <c r="A243" s="7">
        <v>241</v>
      </c>
      <c r="B243" s="5" t="s">
        <v>266</v>
      </c>
      <c r="C243" s="5" t="str">
        <f>"1914010000401965"</f>
        <v>1914010000401965</v>
      </c>
      <c r="D243" s="5" t="s">
        <v>26</v>
      </c>
      <c r="E243" s="5" t="s">
        <v>20</v>
      </c>
      <c r="F243" s="5" t="str">
        <f t="shared" ref="F243:F306" si="31">"2019-03-20"</f>
        <v>2019-03-20</v>
      </c>
      <c r="G243" s="6" t="str">
        <f t="shared" si="26"/>
        <v>1500</v>
      </c>
    </row>
    <row r="244" spans="1:7">
      <c r="A244" s="7">
        <v>242</v>
      </c>
      <c r="B244" s="5" t="s">
        <v>267</v>
      </c>
      <c r="C244" s="5" t="str">
        <f>"1914010000401966"</f>
        <v>1914010000401966</v>
      </c>
      <c r="D244" s="5" t="s">
        <v>26</v>
      </c>
      <c r="E244" s="5" t="s">
        <v>20</v>
      </c>
      <c r="F244" s="5" t="str">
        <f t="shared" si="31"/>
        <v>2019-03-20</v>
      </c>
      <c r="G244" s="6" t="str">
        <f t="shared" si="26"/>
        <v>1500</v>
      </c>
    </row>
    <row r="245" spans="1:7">
      <c r="A245" s="7">
        <v>243</v>
      </c>
      <c r="B245" s="5" t="s">
        <v>268</v>
      </c>
      <c r="C245" s="5" t="str">
        <f>"1914010000401967"</f>
        <v>1914010000401967</v>
      </c>
      <c r="D245" s="5" t="s">
        <v>26</v>
      </c>
      <c r="E245" s="5" t="s">
        <v>20</v>
      </c>
      <c r="F245" s="5" t="str">
        <f t="shared" si="31"/>
        <v>2019-03-20</v>
      </c>
      <c r="G245" s="6" t="str">
        <f t="shared" si="26"/>
        <v>1500</v>
      </c>
    </row>
    <row r="246" spans="1:7">
      <c r="A246" s="7">
        <v>244</v>
      </c>
      <c r="B246" s="5" t="s">
        <v>269</v>
      </c>
      <c r="C246" s="5" t="str">
        <f>"1914010000401968"</f>
        <v>1914010000401968</v>
      </c>
      <c r="D246" s="5" t="s">
        <v>26</v>
      </c>
      <c r="E246" s="5" t="s">
        <v>20</v>
      </c>
      <c r="F246" s="5" t="str">
        <f t="shared" si="31"/>
        <v>2019-03-20</v>
      </c>
      <c r="G246" s="6" t="str">
        <f t="shared" si="26"/>
        <v>1500</v>
      </c>
    </row>
    <row r="247" spans="1:7">
      <c r="A247" s="7">
        <v>245</v>
      </c>
      <c r="B247" s="5" t="s">
        <v>270</v>
      </c>
      <c r="C247" s="5" t="str">
        <f>"1914010000401969"</f>
        <v>1914010000401969</v>
      </c>
      <c r="D247" s="5" t="s">
        <v>26</v>
      </c>
      <c r="E247" s="5" t="s">
        <v>20</v>
      </c>
      <c r="F247" s="5" t="str">
        <f t="shared" si="31"/>
        <v>2019-03-20</v>
      </c>
      <c r="G247" s="6" t="str">
        <f t="shared" si="26"/>
        <v>1500</v>
      </c>
    </row>
    <row r="248" spans="1:7">
      <c r="A248" s="7">
        <v>246</v>
      </c>
      <c r="B248" s="5" t="s">
        <v>271</v>
      </c>
      <c r="C248" s="5" t="str">
        <f>"1914010000401970"</f>
        <v>1914010000401970</v>
      </c>
      <c r="D248" s="5" t="s">
        <v>26</v>
      </c>
      <c r="E248" s="5" t="s">
        <v>20</v>
      </c>
      <c r="F248" s="5" t="str">
        <f t="shared" si="31"/>
        <v>2019-03-20</v>
      </c>
      <c r="G248" s="6" t="str">
        <f t="shared" si="26"/>
        <v>1500</v>
      </c>
    </row>
    <row r="249" spans="1:7">
      <c r="A249" s="7">
        <v>247</v>
      </c>
      <c r="B249" s="5" t="s">
        <v>272</v>
      </c>
      <c r="C249" s="5" t="str">
        <f>"1914010000401971"</f>
        <v>1914010000401971</v>
      </c>
      <c r="D249" s="5" t="s">
        <v>26</v>
      </c>
      <c r="E249" s="5" t="s">
        <v>20</v>
      </c>
      <c r="F249" s="5" t="str">
        <f t="shared" si="31"/>
        <v>2019-03-20</v>
      </c>
      <c r="G249" s="6" t="str">
        <f t="shared" si="26"/>
        <v>1500</v>
      </c>
    </row>
    <row r="250" spans="1:7">
      <c r="A250" s="7">
        <v>248</v>
      </c>
      <c r="B250" s="5" t="s">
        <v>273</v>
      </c>
      <c r="C250" s="5" t="str">
        <f>"1914010000401972"</f>
        <v>1914010000401972</v>
      </c>
      <c r="D250" s="5" t="s">
        <v>26</v>
      </c>
      <c r="E250" s="5" t="s">
        <v>20</v>
      </c>
      <c r="F250" s="5" t="str">
        <f t="shared" si="31"/>
        <v>2019-03-20</v>
      </c>
      <c r="G250" s="6" t="str">
        <f t="shared" si="26"/>
        <v>1500</v>
      </c>
    </row>
    <row r="251" spans="1:7">
      <c r="A251" s="7">
        <v>249</v>
      </c>
      <c r="B251" s="5" t="s">
        <v>274</v>
      </c>
      <c r="C251" s="5" t="str">
        <f>"1914010000401973"</f>
        <v>1914010000401973</v>
      </c>
      <c r="D251" s="5" t="s">
        <v>26</v>
      </c>
      <c r="E251" s="5" t="s">
        <v>20</v>
      </c>
      <c r="F251" s="5" t="str">
        <f t="shared" si="31"/>
        <v>2019-03-20</v>
      </c>
      <c r="G251" s="6" t="str">
        <f t="shared" si="26"/>
        <v>1500</v>
      </c>
    </row>
    <row r="252" spans="1:7">
      <c r="A252" s="7">
        <v>250</v>
      </c>
      <c r="B252" s="5" t="s">
        <v>275</v>
      </c>
      <c r="C252" s="5" t="str">
        <f>"1914010000401975"</f>
        <v>1914010000401975</v>
      </c>
      <c r="D252" s="5" t="s">
        <v>26</v>
      </c>
      <c r="E252" s="5" t="s">
        <v>20</v>
      </c>
      <c r="F252" s="5" t="str">
        <f t="shared" si="31"/>
        <v>2019-03-20</v>
      </c>
      <c r="G252" s="6" t="str">
        <f t="shared" si="26"/>
        <v>1500</v>
      </c>
    </row>
    <row r="253" spans="1:7">
      <c r="A253" s="7">
        <v>251</v>
      </c>
      <c r="B253" s="5" t="s">
        <v>276</v>
      </c>
      <c r="C253" s="5" t="str">
        <f>"1914010000401976"</f>
        <v>1914010000401976</v>
      </c>
      <c r="D253" s="5" t="s">
        <v>26</v>
      </c>
      <c r="E253" s="5" t="s">
        <v>20</v>
      </c>
      <c r="F253" s="5" t="str">
        <f t="shared" si="31"/>
        <v>2019-03-20</v>
      </c>
      <c r="G253" s="6" t="str">
        <f t="shared" si="26"/>
        <v>1500</v>
      </c>
    </row>
    <row r="254" spans="1:7">
      <c r="A254" s="7">
        <v>252</v>
      </c>
      <c r="B254" s="5" t="s">
        <v>277</v>
      </c>
      <c r="C254" s="5" t="str">
        <f>"1914010000401977"</f>
        <v>1914010000401977</v>
      </c>
      <c r="D254" s="5" t="s">
        <v>26</v>
      </c>
      <c r="E254" s="5" t="s">
        <v>20</v>
      </c>
      <c r="F254" s="5" t="str">
        <f t="shared" si="31"/>
        <v>2019-03-20</v>
      </c>
      <c r="G254" s="6" t="str">
        <f t="shared" si="26"/>
        <v>1500</v>
      </c>
    </row>
    <row r="255" spans="1:7">
      <c r="A255" s="7">
        <v>253</v>
      </c>
      <c r="B255" s="5" t="s">
        <v>278</v>
      </c>
      <c r="C255" s="5" t="str">
        <f>"1914010000401978"</f>
        <v>1914010000401978</v>
      </c>
      <c r="D255" s="5" t="s">
        <v>26</v>
      </c>
      <c r="E255" s="5" t="s">
        <v>20</v>
      </c>
      <c r="F255" s="5" t="str">
        <f t="shared" si="31"/>
        <v>2019-03-20</v>
      </c>
      <c r="G255" s="6" t="str">
        <f t="shared" si="26"/>
        <v>1500</v>
      </c>
    </row>
    <row r="256" spans="1:7">
      <c r="A256" s="7">
        <v>254</v>
      </c>
      <c r="B256" s="5" t="s">
        <v>279</v>
      </c>
      <c r="C256" s="5" t="str">
        <f>"1914010000401979"</f>
        <v>1914010000401979</v>
      </c>
      <c r="D256" s="5" t="s">
        <v>26</v>
      </c>
      <c r="E256" s="5" t="s">
        <v>20</v>
      </c>
      <c r="F256" s="5" t="str">
        <f t="shared" si="31"/>
        <v>2019-03-20</v>
      </c>
      <c r="G256" s="6" t="str">
        <f t="shared" si="26"/>
        <v>1500</v>
      </c>
    </row>
    <row r="257" spans="1:7">
      <c r="A257" s="7">
        <v>255</v>
      </c>
      <c r="B257" s="5" t="s">
        <v>280</v>
      </c>
      <c r="C257" s="5" t="str">
        <f>"1914010000401980"</f>
        <v>1914010000401980</v>
      </c>
      <c r="D257" s="5" t="s">
        <v>26</v>
      </c>
      <c r="E257" s="5" t="s">
        <v>20</v>
      </c>
      <c r="F257" s="5" t="str">
        <f t="shared" si="31"/>
        <v>2019-03-20</v>
      </c>
      <c r="G257" s="6" t="str">
        <f t="shared" si="26"/>
        <v>1500</v>
      </c>
    </row>
    <row r="258" spans="1:7">
      <c r="A258" s="7">
        <v>256</v>
      </c>
      <c r="B258" s="5" t="s">
        <v>281</v>
      </c>
      <c r="C258" s="5" t="str">
        <f>"1914010000401981"</f>
        <v>1914010000401981</v>
      </c>
      <c r="D258" s="5" t="s">
        <v>26</v>
      </c>
      <c r="E258" s="5" t="s">
        <v>20</v>
      </c>
      <c r="F258" s="5" t="str">
        <f t="shared" si="31"/>
        <v>2019-03-20</v>
      </c>
      <c r="G258" s="6" t="str">
        <f t="shared" si="26"/>
        <v>1500</v>
      </c>
    </row>
    <row r="259" spans="1:7">
      <c r="A259" s="7">
        <v>257</v>
      </c>
      <c r="B259" s="5" t="s">
        <v>282</v>
      </c>
      <c r="C259" s="5" t="str">
        <f>"1914010000401982"</f>
        <v>1914010000401982</v>
      </c>
      <c r="D259" s="5" t="s">
        <v>26</v>
      </c>
      <c r="E259" s="5" t="s">
        <v>20</v>
      </c>
      <c r="F259" s="5" t="str">
        <f t="shared" si="31"/>
        <v>2019-03-20</v>
      </c>
      <c r="G259" s="6" t="str">
        <f t="shared" si="26"/>
        <v>1500</v>
      </c>
    </row>
    <row r="260" spans="1:7">
      <c r="A260" s="7">
        <v>258</v>
      </c>
      <c r="B260" s="5" t="s">
        <v>283</v>
      </c>
      <c r="C260" s="5" t="str">
        <f>"1914010000401983"</f>
        <v>1914010000401983</v>
      </c>
      <c r="D260" s="5" t="s">
        <v>26</v>
      </c>
      <c r="E260" s="5" t="s">
        <v>20</v>
      </c>
      <c r="F260" s="5" t="str">
        <f t="shared" si="31"/>
        <v>2019-03-20</v>
      </c>
      <c r="G260" s="6" t="str">
        <f t="shared" si="26"/>
        <v>1500</v>
      </c>
    </row>
    <row r="261" spans="1:7">
      <c r="A261" s="7">
        <v>259</v>
      </c>
      <c r="B261" s="5" t="s">
        <v>284</v>
      </c>
      <c r="C261" s="5" t="str">
        <f>"1914010000401984"</f>
        <v>1914010000401984</v>
      </c>
      <c r="D261" s="5" t="s">
        <v>26</v>
      </c>
      <c r="E261" s="5" t="s">
        <v>20</v>
      </c>
      <c r="F261" s="5" t="str">
        <f t="shared" si="31"/>
        <v>2019-03-20</v>
      </c>
      <c r="G261" s="6" t="str">
        <f t="shared" si="26"/>
        <v>1500</v>
      </c>
    </row>
    <row r="262" spans="1:7">
      <c r="A262" s="7">
        <v>260</v>
      </c>
      <c r="B262" s="5" t="s">
        <v>285</v>
      </c>
      <c r="C262" s="5" t="str">
        <f>"1914010000401985"</f>
        <v>1914010000401985</v>
      </c>
      <c r="D262" s="5" t="s">
        <v>26</v>
      </c>
      <c r="E262" s="5" t="s">
        <v>20</v>
      </c>
      <c r="F262" s="5" t="str">
        <f t="shared" si="31"/>
        <v>2019-03-20</v>
      </c>
      <c r="G262" s="6" t="str">
        <f t="shared" si="26"/>
        <v>1500</v>
      </c>
    </row>
    <row r="263" spans="1:7">
      <c r="A263" s="7">
        <v>261</v>
      </c>
      <c r="B263" s="5" t="s">
        <v>286</v>
      </c>
      <c r="C263" s="5" t="str">
        <f>"1914010000401986"</f>
        <v>1914010000401986</v>
      </c>
      <c r="D263" s="5" t="s">
        <v>26</v>
      </c>
      <c r="E263" s="5" t="s">
        <v>20</v>
      </c>
      <c r="F263" s="5" t="str">
        <f t="shared" si="31"/>
        <v>2019-03-20</v>
      </c>
      <c r="G263" s="6" t="str">
        <f t="shared" si="26"/>
        <v>1500</v>
      </c>
    </row>
    <row r="264" spans="1:7">
      <c r="A264" s="7">
        <v>262</v>
      </c>
      <c r="B264" s="5" t="s">
        <v>287</v>
      </c>
      <c r="C264" s="5" t="str">
        <f>"1914010000401987"</f>
        <v>1914010000401987</v>
      </c>
      <c r="D264" s="5" t="s">
        <v>26</v>
      </c>
      <c r="E264" s="5" t="s">
        <v>20</v>
      </c>
      <c r="F264" s="5" t="str">
        <f t="shared" si="31"/>
        <v>2019-03-20</v>
      </c>
      <c r="G264" s="6" t="str">
        <f t="shared" ref="G264:G327" si="32">"1500"</f>
        <v>1500</v>
      </c>
    </row>
    <row r="265" spans="1:7">
      <c r="A265" s="7">
        <v>263</v>
      </c>
      <c r="B265" s="5" t="s">
        <v>288</v>
      </c>
      <c r="C265" s="5" t="str">
        <f>"1914010000401988"</f>
        <v>1914010000401988</v>
      </c>
      <c r="D265" s="5" t="s">
        <v>26</v>
      </c>
      <c r="E265" s="5" t="s">
        <v>20</v>
      </c>
      <c r="F265" s="5" t="str">
        <f t="shared" si="31"/>
        <v>2019-03-20</v>
      </c>
      <c r="G265" s="6" t="str">
        <f t="shared" si="32"/>
        <v>1500</v>
      </c>
    </row>
    <row r="266" spans="1:7">
      <c r="A266" s="7">
        <v>264</v>
      </c>
      <c r="B266" s="5" t="s">
        <v>289</v>
      </c>
      <c r="C266" s="5" t="str">
        <f>"1914010000401989"</f>
        <v>1914010000401989</v>
      </c>
      <c r="D266" s="5" t="s">
        <v>26</v>
      </c>
      <c r="E266" s="5" t="s">
        <v>20</v>
      </c>
      <c r="F266" s="5" t="str">
        <f t="shared" si="31"/>
        <v>2019-03-20</v>
      </c>
      <c r="G266" s="6" t="str">
        <f t="shared" si="32"/>
        <v>1500</v>
      </c>
    </row>
    <row r="267" spans="1:7">
      <c r="A267" s="7">
        <v>265</v>
      </c>
      <c r="B267" s="5" t="s">
        <v>290</v>
      </c>
      <c r="C267" s="5" t="str">
        <f>"1914010000401990"</f>
        <v>1914010000401990</v>
      </c>
      <c r="D267" s="5" t="s">
        <v>26</v>
      </c>
      <c r="E267" s="5" t="s">
        <v>20</v>
      </c>
      <c r="F267" s="5" t="str">
        <f t="shared" si="31"/>
        <v>2019-03-20</v>
      </c>
      <c r="G267" s="6" t="str">
        <f t="shared" si="32"/>
        <v>1500</v>
      </c>
    </row>
    <row r="268" spans="1:7">
      <c r="A268" s="7">
        <v>266</v>
      </c>
      <c r="B268" s="5" t="s">
        <v>291</v>
      </c>
      <c r="C268" s="5" t="str">
        <f>"1914010000401991"</f>
        <v>1914010000401991</v>
      </c>
      <c r="D268" s="5" t="s">
        <v>26</v>
      </c>
      <c r="E268" s="5" t="s">
        <v>20</v>
      </c>
      <c r="F268" s="5" t="str">
        <f t="shared" si="31"/>
        <v>2019-03-20</v>
      </c>
      <c r="G268" s="6" t="str">
        <f t="shared" si="32"/>
        <v>1500</v>
      </c>
    </row>
    <row r="269" spans="1:7">
      <c r="A269" s="7">
        <v>267</v>
      </c>
      <c r="B269" s="5" t="s">
        <v>292</v>
      </c>
      <c r="C269" s="5" t="str">
        <f>"1914010000401992"</f>
        <v>1914010000401992</v>
      </c>
      <c r="D269" s="5" t="s">
        <v>26</v>
      </c>
      <c r="E269" s="5" t="s">
        <v>20</v>
      </c>
      <c r="F269" s="5" t="str">
        <f t="shared" si="31"/>
        <v>2019-03-20</v>
      </c>
      <c r="G269" s="6" t="str">
        <f t="shared" si="32"/>
        <v>1500</v>
      </c>
    </row>
    <row r="270" spans="1:7">
      <c r="A270" s="7">
        <v>268</v>
      </c>
      <c r="B270" s="5" t="s">
        <v>293</v>
      </c>
      <c r="C270" s="5" t="str">
        <f>"1914010000401993"</f>
        <v>1914010000401993</v>
      </c>
      <c r="D270" s="5" t="s">
        <v>26</v>
      </c>
      <c r="E270" s="5" t="s">
        <v>20</v>
      </c>
      <c r="F270" s="5" t="str">
        <f t="shared" si="31"/>
        <v>2019-03-20</v>
      </c>
      <c r="G270" s="6" t="str">
        <f t="shared" si="32"/>
        <v>1500</v>
      </c>
    </row>
    <row r="271" spans="1:7">
      <c r="A271" s="7">
        <v>269</v>
      </c>
      <c r="B271" s="5" t="s">
        <v>294</v>
      </c>
      <c r="C271" s="5" t="str">
        <f>"1914010000401994"</f>
        <v>1914010000401994</v>
      </c>
      <c r="D271" s="5" t="s">
        <v>26</v>
      </c>
      <c r="E271" s="5" t="s">
        <v>20</v>
      </c>
      <c r="F271" s="5" t="str">
        <f t="shared" si="31"/>
        <v>2019-03-20</v>
      </c>
      <c r="G271" s="6" t="str">
        <f t="shared" si="32"/>
        <v>1500</v>
      </c>
    </row>
    <row r="272" spans="1:7">
      <c r="A272" s="7">
        <v>270</v>
      </c>
      <c r="B272" s="5" t="s">
        <v>295</v>
      </c>
      <c r="C272" s="5" t="str">
        <f>"1914010000401995"</f>
        <v>1914010000401995</v>
      </c>
      <c r="D272" s="5" t="s">
        <v>26</v>
      </c>
      <c r="E272" s="5" t="s">
        <v>20</v>
      </c>
      <c r="F272" s="5" t="str">
        <f t="shared" si="31"/>
        <v>2019-03-20</v>
      </c>
      <c r="G272" s="6" t="str">
        <f t="shared" si="32"/>
        <v>1500</v>
      </c>
    </row>
    <row r="273" spans="1:7">
      <c r="A273" s="7">
        <v>271</v>
      </c>
      <c r="B273" s="5" t="s">
        <v>296</v>
      </c>
      <c r="C273" s="5" t="str">
        <f>"1914010000401996"</f>
        <v>1914010000401996</v>
      </c>
      <c r="D273" s="5" t="s">
        <v>26</v>
      </c>
      <c r="E273" s="5" t="s">
        <v>20</v>
      </c>
      <c r="F273" s="5" t="str">
        <f t="shared" si="31"/>
        <v>2019-03-20</v>
      </c>
      <c r="G273" s="6" t="str">
        <f t="shared" si="32"/>
        <v>1500</v>
      </c>
    </row>
    <row r="274" spans="1:7">
      <c r="A274" s="7">
        <v>272</v>
      </c>
      <c r="B274" s="5" t="s">
        <v>297</v>
      </c>
      <c r="C274" s="5" t="str">
        <f>"1914010000401997"</f>
        <v>1914010000401997</v>
      </c>
      <c r="D274" s="5" t="s">
        <v>26</v>
      </c>
      <c r="E274" s="5" t="s">
        <v>20</v>
      </c>
      <c r="F274" s="5" t="str">
        <f t="shared" si="31"/>
        <v>2019-03-20</v>
      </c>
      <c r="G274" s="6" t="str">
        <f t="shared" si="32"/>
        <v>1500</v>
      </c>
    </row>
    <row r="275" spans="1:7">
      <c r="A275" s="7">
        <v>273</v>
      </c>
      <c r="B275" s="5" t="s">
        <v>298</v>
      </c>
      <c r="C275" s="5" t="str">
        <f>"1914010000401998"</f>
        <v>1914010000401998</v>
      </c>
      <c r="D275" s="5" t="s">
        <v>26</v>
      </c>
      <c r="E275" s="5" t="s">
        <v>20</v>
      </c>
      <c r="F275" s="5" t="str">
        <f t="shared" si="31"/>
        <v>2019-03-20</v>
      </c>
      <c r="G275" s="6" t="str">
        <f t="shared" si="32"/>
        <v>1500</v>
      </c>
    </row>
    <row r="276" spans="1:7">
      <c r="A276" s="7">
        <v>274</v>
      </c>
      <c r="B276" s="5" t="s">
        <v>299</v>
      </c>
      <c r="C276" s="5" t="str">
        <f>"1914010000401999"</f>
        <v>1914010000401999</v>
      </c>
      <c r="D276" s="5" t="s">
        <v>26</v>
      </c>
      <c r="E276" s="5" t="s">
        <v>20</v>
      </c>
      <c r="F276" s="5" t="str">
        <f t="shared" si="31"/>
        <v>2019-03-20</v>
      </c>
      <c r="G276" s="6" t="str">
        <f t="shared" si="32"/>
        <v>1500</v>
      </c>
    </row>
    <row r="277" spans="1:7">
      <c r="A277" s="7">
        <v>275</v>
      </c>
      <c r="B277" s="5" t="s">
        <v>300</v>
      </c>
      <c r="C277" s="5" t="str">
        <f>"1914010000402000"</f>
        <v>1914010000402000</v>
      </c>
      <c r="D277" s="5" t="s">
        <v>26</v>
      </c>
      <c r="E277" s="5" t="s">
        <v>20</v>
      </c>
      <c r="F277" s="5" t="str">
        <f t="shared" si="31"/>
        <v>2019-03-20</v>
      </c>
      <c r="G277" s="6" t="str">
        <f t="shared" si="32"/>
        <v>1500</v>
      </c>
    </row>
    <row r="278" spans="1:7">
      <c r="A278" s="7">
        <v>276</v>
      </c>
      <c r="B278" s="5" t="s">
        <v>301</v>
      </c>
      <c r="C278" s="5" t="str">
        <f>"1914010000402001"</f>
        <v>1914010000402001</v>
      </c>
      <c r="D278" s="5" t="s">
        <v>26</v>
      </c>
      <c r="E278" s="5" t="s">
        <v>20</v>
      </c>
      <c r="F278" s="5" t="str">
        <f t="shared" si="31"/>
        <v>2019-03-20</v>
      </c>
      <c r="G278" s="6" t="str">
        <f t="shared" si="32"/>
        <v>1500</v>
      </c>
    </row>
    <row r="279" spans="1:7">
      <c r="A279" s="7">
        <v>277</v>
      </c>
      <c r="B279" s="5" t="s">
        <v>302</v>
      </c>
      <c r="C279" s="5" t="str">
        <f>"1914010000402002"</f>
        <v>1914010000402002</v>
      </c>
      <c r="D279" s="5" t="s">
        <v>26</v>
      </c>
      <c r="E279" s="5" t="s">
        <v>20</v>
      </c>
      <c r="F279" s="5" t="str">
        <f t="shared" si="31"/>
        <v>2019-03-20</v>
      </c>
      <c r="G279" s="6" t="str">
        <f t="shared" si="32"/>
        <v>1500</v>
      </c>
    </row>
    <row r="280" spans="1:7">
      <c r="A280" s="7">
        <v>278</v>
      </c>
      <c r="B280" s="5" t="s">
        <v>303</v>
      </c>
      <c r="C280" s="5" t="str">
        <f>"1914010000402003"</f>
        <v>1914010000402003</v>
      </c>
      <c r="D280" s="5" t="s">
        <v>26</v>
      </c>
      <c r="E280" s="5" t="s">
        <v>20</v>
      </c>
      <c r="F280" s="5" t="str">
        <f t="shared" si="31"/>
        <v>2019-03-20</v>
      </c>
      <c r="G280" s="6" t="str">
        <f t="shared" si="32"/>
        <v>1500</v>
      </c>
    </row>
    <row r="281" spans="1:7">
      <c r="A281" s="7">
        <v>279</v>
      </c>
      <c r="B281" s="5" t="s">
        <v>304</v>
      </c>
      <c r="C281" s="5" t="str">
        <f>"1914010000402004"</f>
        <v>1914010000402004</v>
      </c>
      <c r="D281" s="5" t="s">
        <v>26</v>
      </c>
      <c r="E281" s="5" t="s">
        <v>20</v>
      </c>
      <c r="F281" s="5" t="str">
        <f t="shared" si="31"/>
        <v>2019-03-20</v>
      </c>
      <c r="G281" s="6" t="str">
        <f t="shared" si="32"/>
        <v>1500</v>
      </c>
    </row>
    <row r="282" spans="1:7">
      <c r="A282" s="7">
        <v>280</v>
      </c>
      <c r="B282" s="5" t="s">
        <v>305</v>
      </c>
      <c r="C282" s="5" t="str">
        <f>"1914010000402005"</f>
        <v>1914010000402005</v>
      </c>
      <c r="D282" s="5" t="s">
        <v>26</v>
      </c>
      <c r="E282" s="5" t="s">
        <v>20</v>
      </c>
      <c r="F282" s="5" t="str">
        <f t="shared" si="31"/>
        <v>2019-03-20</v>
      </c>
      <c r="G282" s="6" t="str">
        <f t="shared" si="32"/>
        <v>1500</v>
      </c>
    </row>
    <row r="283" spans="1:7">
      <c r="A283" s="7">
        <v>281</v>
      </c>
      <c r="B283" s="5" t="s">
        <v>306</v>
      </c>
      <c r="C283" s="5" t="str">
        <f>"1914010000402006"</f>
        <v>1914010000402006</v>
      </c>
      <c r="D283" s="5" t="s">
        <v>26</v>
      </c>
      <c r="E283" s="5" t="s">
        <v>20</v>
      </c>
      <c r="F283" s="5" t="str">
        <f t="shared" si="31"/>
        <v>2019-03-20</v>
      </c>
      <c r="G283" s="6" t="str">
        <f t="shared" si="32"/>
        <v>1500</v>
      </c>
    </row>
    <row r="284" spans="1:7">
      <c r="A284" s="7">
        <v>282</v>
      </c>
      <c r="B284" s="5" t="s">
        <v>307</v>
      </c>
      <c r="C284" s="5" t="str">
        <f>"1914010000402007"</f>
        <v>1914010000402007</v>
      </c>
      <c r="D284" s="5" t="s">
        <v>26</v>
      </c>
      <c r="E284" s="5" t="s">
        <v>20</v>
      </c>
      <c r="F284" s="5" t="str">
        <f t="shared" si="31"/>
        <v>2019-03-20</v>
      </c>
      <c r="G284" s="6" t="str">
        <f t="shared" si="32"/>
        <v>1500</v>
      </c>
    </row>
    <row r="285" spans="1:7">
      <c r="A285" s="7">
        <v>283</v>
      </c>
      <c r="B285" s="5" t="s">
        <v>308</v>
      </c>
      <c r="C285" s="5" t="str">
        <f>"1914010000402008"</f>
        <v>1914010000402008</v>
      </c>
      <c r="D285" s="5" t="s">
        <v>26</v>
      </c>
      <c r="E285" s="5" t="s">
        <v>20</v>
      </c>
      <c r="F285" s="5" t="str">
        <f t="shared" si="31"/>
        <v>2019-03-20</v>
      </c>
      <c r="G285" s="6" t="str">
        <f t="shared" si="32"/>
        <v>1500</v>
      </c>
    </row>
    <row r="286" spans="1:7">
      <c r="A286" s="7">
        <v>284</v>
      </c>
      <c r="B286" s="5" t="s">
        <v>309</v>
      </c>
      <c r="C286" s="5" t="str">
        <f>"1914010000402009"</f>
        <v>1914010000402009</v>
      </c>
      <c r="D286" s="5" t="s">
        <v>26</v>
      </c>
      <c r="E286" s="5" t="s">
        <v>20</v>
      </c>
      <c r="F286" s="5" t="str">
        <f t="shared" si="31"/>
        <v>2019-03-20</v>
      </c>
      <c r="G286" s="6" t="str">
        <f t="shared" si="32"/>
        <v>1500</v>
      </c>
    </row>
    <row r="287" spans="1:7">
      <c r="A287" s="7">
        <v>285</v>
      </c>
      <c r="B287" s="5" t="s">
        <v>310</v>
      </c>
      <c r="C287" s="5" t="str">
        <f>"1914010000402010"</f>
        <v>1914010000402010</v>
      </c>
      <c r="D287" s="5" t="s">
        <v>26</v>
      </c>
      <c r="E287" s="5" t="s">
        <v>20</v>
      </c>
      <c r="F287" s="5" t="str">
        <f t="shared" si="31"/>
        <v>2019-03-20</v>
      </c>
      <c r="G287" s="6" t="str">
        <f t="shared" si="32"/>
        <v>1500</v>
      </c>
    </row>
    <row r="288" spans="1:7">
      <c r="A288" s="7">
        <v>286</v>
      </c>
      <c r="B288" s="5" t="s">
        <v>311</v>
      </c>
      <c r="C288" s="5" t="str">
        <f>"1914010000402011"</f>
        <v>1914010000402011</v>
      </c>
      <c r="D288" s="5" t="s">
        <v>26</v>
      </c>
      <c r="E288" s="5" t="s">
        <v>20</v>
      </c>
      <c r="F288" s="5" t="str">
        <f t="shared" si="31"/>
        <v>2019-03-20</v>
      </c>
      <c r="G288" s="6" t="str">
        <f t="shared" si="32"/>
        <v>1500</v>
      </c>
    </row>
    <row r="289" spans="1:7">
      <c r="A289" s="7">
        <v>287</v>
      </c>
      <c r="B289" s="5" t="s">
        <v>312</v>
      </c>
      <c r="C289" s="5" t="str">
        <f>"1914010000402012"</f>
        <v>1914010000402012</v>
      </c>
      <c r="D289" s="5" t="s">
        <v>26</v>
      </c>
      <c r="E289" s="5" t="s">
        <v>20</v>
      </c>
      <c r="F289" s="5" t="str">
        <f t="shared" si="31"/>
        <v>2019-03-20</v>
      </c>
      <c r="G289" s="6" t="str">
        <f t="shared" si="32"/>
        <v>1500</v>
      </c>
    </row>
    <row r="290" spans="1:7">
      <c r="A290" s="7">
        <v>288</v>
      </c>
      <c r="B290" s="5" t="s">
        <v>313</v>
      </c>
      <c r="C290" s="5" t="str">
        <f>"1914010000402013"</f>
        <v>1914010000402013</v>
      </c>
      <c r="D290" s="5" t="s">
        <v>26</v>
      </c>
      <c r="E290" s="5" t="s">
        <v>20</v>
      </c>
      <c r="F290" s="5" t="str">
        <f t="shared" si="31"/>
        <v>2019-03-20</v>
      </c>
      <c r="G290" s="6" t="str">
        <f t="shared" si="32"/>
        <v>1500</v>
      </c>
    </row>
    <row r="291" spans="1:7">
      <c r="A291" s="7">
        <v>289</v>
      </c>
      <c r="B291" s="5" t="s">
        <v>314</v>
      </c>
      <c r="C291" s="5" t="str">
        <f>"1914010000402014"</f>
        <v>1914010000402014</v>
      </c>
      <c r="D291" s="5" t="s">
        <v>26</v>
      </c>
      <c r="E291" s="5" t="s">
        <v>20</v>
      </c>
      <c r="F291" s="5" t="str">
        <f t="shared" si="31"/>
        <v>2019-03-20</v>
      </c>
      <c r="G291" s="6" t="str">
        <f t="shared" si="32"/>
        <v>1500</v>
      </c>
    </row>
    <row r="292" spans="1:7">
      <c r="A292" s="7">
        <v>290</v>
      </c>
      <c r="B292" s="5" t="s">
        <v>315</v>
      </c>
      <c r="C292" s="5" t="str">
        <f>"1914010000402015"</f>
        <v>1914010000402015</v>
      </c>
      <c r="D292" s="5" t="s">
        <v>26</v>
      </c>
      <c r="E292" s="5" t="s">
        <v>20</v>
      </c>
      <c r="F292" s="5" t="str">
        <f t="shared" si="31"/>
        <v>2019-03-20</v>
      </c>
      <c r="G292" s="6" t="str">
        <f t="shared" si="32"/>
        <v>1500</v>
      </c>
    </row>
    <row r="293" spans="1:7">
      <c r="A293" s="7">
        <v>291</v>
      </c>
      <c r="B293" s="5" t="s">
        <v>316</v>
      </c>
      <c r="C293" s="5" t="str">
        <f>"1914010000402016"</f>
        <v>1914010000402016</v>
      </c>
      <c r="D293" s="5" t="s">
        <v>26</v>
      </c>
      <c r="E293" s="5" t="s">
        <v>20</v>
      </c>
      <c r="F293" s="5" t="str">
        <f t="shared" si="31"/>
        <v>2019-03-20</v>
      </c>
      <c r="G293" s="6" t="str">
        <f t="shared" si="32"/>
        <v>1500</v>
      </c>
    </row>
    <row r="294" spans="1:7">
      <c r="A294" s="7">
        <v>292</v>
      </c>
      <c r="B294" s="5" t="s">
        <v>317</v>
      </c>
      <c r="C294" s="5" t="str">
        <f>"1914010000402017"</f>
        <v>1914010000402017</v>
      </c>
      <c r="D294" s="5" t="s">
        <v>26</v>
      </c>
      <c r="E294" s="5" t="s">
        <v>20</v>
      </c>
      <c r="F294" s="5" t="str">
        <f t="shared" si="31"/>
        <v>2019-03-20</v>
      </c>
      <c r="G294" s="6" t="str">
        <f t="shared" si="32"/>
        <v>1500</v>
      </c>
    </row>
    <row r="295" spans="1:7">
      <c r="A295" s="7">
        <v>293</v>
      </c>
      <c r="B295" s="5" t="s">
        <v>318</v>
      </c>
      <c r="C295" s="5" t="str">
        <f>"1914010000402018"</f>
        <v>1914010000402018</v>
      </c>
      <c r="D295" s="5" t="s">
        <v>26</v>
      </c>
      <c r="E295" s="5" t="s">
        <v>20</v>
      </c>
      <c r="F295" s="5" t="str">
        <f t="shared" si="31"/>
        <v>2019-03-20</v>
      </c>
      <c r="G295" s="6" t="str">
        <f t="shared" si="32"/>
        <v>1500</v>
      </c>
    </row>
    <row r="296" spans="1:7">
      <c r="A296" s="7">
        <v>294</v>
      </c>
      <c r="B296" s="5" t="s">
        <v>319</v>
      </c>
      <c r="C296" s="5" t="str">
        <f>"1914010000402019"</f>
        <v>1914010000402019</v>
      </c>
      <c r="D296" s="5" t="s">
        <v>26</v>
      </c>
      <c r="E296" s="5" t="s">
        <v>20</v>
      </c>
      <c r="F296" s="5" t="str">
        <f t="shared" si="31"/>
        <v>2019-03-20</v>
      </c>
      <c r="G296" s="6" t="str">
        <f t="shared" si="32"/>
        <v>1500</v>
      </c>
    </row>
    <row r="297" spans="1:7">
      <c r="A297" s="7">
        <v>295</v>
      </c>
      <c r="B297" s="5" t="s">
        <v>320</v>
      </c>
      <c r="C297" s="5" t="str">
        <f>"1914010000402020"</f>
        <v>1914010000402020</v>
      </c>
      <c r="D297" s="5" t="s">
        <v>26</v>
      </c>
      <c r="E297" s="5" t="s">
        <v>20</v>
      </c>
      <c r="F297" s="5" t="str">
        <f t="shared" si="31"/>
        <v>2019-03-20</v>
      </c>
      <c r="G297" s="6" t="str">
        <f t="shared" si="32"/>
        <v>1500</v>
      </c>
    </row>
    <row r="298" spans="1:7">
      <c r="A298" s="7">
        <v>296</v>
      </c>
      <c r="B298" s="5" t="s">
        <v>321</v>
      </c>
      <c r="C298" s="5" t="str">
        <f>"1914010000402021"</f>
        <v>1914010000402021</v>
      </c>
      <c r="D298" s="5" t="s">
        <v>26</v>
      </c>
      <c r="E298" s="5" t="s">
        <v>20</v>
      </c>
      <c r="F298" s="5" t="str">
        <f t="shared" si="31"/>
        <v>2019-03-20</v>
      </c>
      <c r="G298" s="6" t="str">
        <f t="shared" si="32"/>
        <v>1500</v>
      </c>
    </row>
    <row r="299" spans="1:7">
      <c r="A299" s="7">
        <v>297</v>
      </c>
      <c r="B299" s="5" t="s">
        <v>322</v>
      </c>
      <c r="C299" s="5" t="str">
        <f>"1914010000402022"</f>
        <v>1914010000402022</v>
      </c>
      <c r="D299" s="5" t="s">
        <v>26</v>
      </c>
      <c r="E299" s="5" t="s">
        <v>20</v>
      </c>
      <c r="F299" s="5" t="str">
        <f t="shared" si="31"/>
        <v>2019-03-20</v>
      </c>
      <c r="G299" s="6" t="str">
        <f t="shared" si="32"/>
        <v>1500</v>
      </c>
    </row>
    <row r="300" spans="1:7">
      <c r="A300" s="7">
        <v>298</v>
      </c>
      <c r="B300" s="5" t="s">
        <v>323</v>
      </c>
      <c r="C300" s="5" t="str">
        <f>"1914010000402023"</f>
        <v>1914010000402023</v>
      </c>
      <c r="D300" s="5" t="s">
        <v>26</v>
      </c>
      <c r="E300" s="5" t="s">
        <v>20</v>
      </c>
      <c r="F300" s="5" t="str">
        <f t="shared" si="31"/>
        <v>2019-03-20</v>
      </c>
      <c r="G300" s="6" t="str">
        <f t="shared" si="32"/>
        <v>1500</v>
      </c>
    </row>
    <row r="301" spans="1:7">
      <c r="A301" s="7">
        <v>299</v>
      </c>
      <c r="B301" s="5" t="s">
        <v>324</v>
      </c>
      <c r="C301" s="5" t="str">
        <f>"1914010000402024"</f>
        <v>1914010000402024</v>
      </c>
      <c r="D301" s="5" t="s">
        <v>26</v>
      </c>
      <c r="E301" s="5" t="s">
        <v>20</v>
      </c>
      <c r="F301" s="5" t="str">
        <f t="shared" si="31"/>
        <v>2019-03-20</v>
      </c>
      <c r="G301" s="6" t="str">
        <f t="shared" si="32"/>
        <v>1500</v>
      </c>
    </row>
    <row r="302" spans="1:7">
      <c r="A302" s="7">
        <v>300</v>
      </c>
      <c r="B302" s="5" t="s">
        <v>325</v>
      </c>
      <c r="C302" s="5" t="str">
        <f>"1914010000402025"</f>
        <v>1914010000402025</v>
      </c>
      <c r="D302" s="5" t="s">
        <v>26</v>
      </c>
      <c r="E302" s="5" t="s">
        <v>20</v>
      </c>
      <c r="F302" s="5" t="str">
        <f t="shared" si="31"/>
        <v>2019-03-20</v>
      </c>
      <c r="G302" s="6" t="str">
        <f t="shared" si="32"/>
        <v>1500</v>
      </c>
    </row>
    <row r="303" spans="1:7">
      <c r="A303" s="7">
        <v>301</v>
      </c>
      <c r="B303" s="5" t="s">
        <v>326</v>
      </c>
      <c r="C303" s="5" t="str">
        <f>"1914010000402026"</f>
        <v>1914010000402026</v>
      </c>
      <c r="D303" s="5" t="s">
        <v>26</v>
      </c>
      <c r="E303" s="5" t="s">
        <v>20</v>
      </c>
      <c r="F303" s="5" t="str">
        <f t="shared" si="31"/>
        <v>2019-03-20</v>
      </c>
      <c r="G303" s="6" t="str">
        <f t="shared" si="32"/>
        <v>1500</v>
      </c>
    </row>
    <row r="304" spans="1:7">
      <c r="A304" s="7">
        <v>302</v>
      </c>
      <c r="B304" s="5" t="s">
        <v>327</v>
      </c>
      <c r="C304" s="5" t="str">
        <f>"1914010000402027"</f>
        <v>1914010000402027</v>
      </c>
      <c r="D304" s="5" t="s">
        <v>26</v>
      </c>
      <c r="E304" s="5" t="s">
        <v>20</v>
      </c>
      <c r="F304" s="5" t="str">
        <f t="shared" si="31"/>
        <v>2019-03-20</v>
      </c>
      <c r="G304" s="6" t="str">
        <f t="shared" si="32"/>
        <v>1500</v>
      </c>
    </row>
    <row r="305" spans="1:7">
      <c r="A305" s="7">
        <v>303</v>
      </c>
      <c r="B305" s="5" t="s">
        <v>328</v>
      </c>
      <c r="C305" s="5" t="str">
        <f>"1914010000402028"</f>
        <v>1914010000402028</v>
      </c>
      <c r="D305" s="5" t="s">
        <v>26</v>
      </c>
      <c r="E305" s="5" t="s">
        <v>20</v>
      </c>
      <c r="F305" s="5" t="str">
        <f t="shared" si="31"/>
        <v>2019-03-20</v>
      </c>
      <c r="G305" s="6" t="str">
        <f t="shared" si="32"/>
        <v>1500</v>
      </c>
    </row>
    <row r="306" spans="1:7">
      <c r="A306" s="7">
        <v>304</v>
      </c>
      <c r="B306" s="5" t="s">
        <v>329</v>
      </c>
      <c r="C306" s="5" t="str">
        <f>"1914010000402029"</f>
        <v>1914010000402029</v>
      </c>
      <c r="D306" s="5" t="s">
        <v>26</v>
      </c>
      <c r="E306" s="5" t="s">
        <v>20</v>
      </c>
      <c r="F306" s="5" t="str">
        <f t="shared" si="31"/>
        <v>2019-03-20</v>
      </c>
      <c r="G306" s="6" t="str">
        <f t="shared" si="32"/>
        <v>1500</v>
      </c>
    </row>
    <row r="307" spans="1:7">
      <c r="A307" s="7">
        <v>305</v>
      </c>
      <c r="B307" s="5" t="s">
        <v>330</v>
      </c>
      <c r="C307" s="5" t="str">
        <f>"1914010000402030"</f>
        <v>1914010000402030</v>
      </c>
      <c r="D307" s="5" t="s">
        <v>26</v>
      </c>
      <c r="E307" s="5" t="s">
        <v>20</v>
      </c>
      <c r="F307" s="5" t="str">
        <f t="shared" ref="F307:F370" si="33">"2019-03-20"</f>
        <v>2019-03-20</v>
      </c>
      <c r="G307" s="6" t="str">
        <f t="shared" si="32"/>
        <v>1500</v>
      </c>
    </row>
    <row r="308" spans="1:7">
      <c r="A308" s="7">
        <v>306</v>
      </c>
      <c r="B308" s="5" t="s">
        <v>331</v>
      </c>
      <c r="C308" s="5" t="str">
        <f>"1914010000402031"</f>
        <v>1914010000402031</v>
      </c>
      <c r="D308" s="5" t="s">
        <v>26</v>
      </c>
      <c r="E308" s="5" t="s">
        <v>20</v>
      </c>
      <c r="F308" s="5" t="str">
        <f t="shared" si="33"/>
        <v>2019-03-20</v>
      </c>
      <c r="G308" s="6" t="str">
        <f t="shared" si="32"/>
        <v>1500</v>
      </c>
    </row>
    <row r="309" spans="1:7">
      <c r="A309" s="7">
        <v>307</v>
      </c>
      <c r="B309" s="5" t="s">
        <v>332</v>
      </c>
      <c r="C309" s="5" t="str">
        <f>"1914010000402032"</f>
        <v>1914010000402032</v>
      </c>
      <c r="D309" s="5" t="s">
        <v>26</v>
      </c>
      <c r="E309" s="5" t="s">
        <v>20</v>
      </c>
      <c r="F309" s="5" t="str">
        <f t="shared" si="33"/>
        <v>2019-03-20</v>
      </c>
      <c r="G309" s="6" t="str">
        <f t="shared" si="32"/>
        <v>1500</v>
      </c>
    </row>
    <row r="310" spans="1:7">
      <c r="A310" s="7">
        <v>308</v>
      </c>
      <c r="B310" s="5" t="s">
        <v>333</v>
      </c>
      <c r="C310" s="5" t="str">
        <f>"1914010000402033"</f>
        <v>1914010000402033</v>
      </c>
      <c r="D310" s="5" t="s">
        <v>26</v>
      </c>
      <c r="E310" s="5" t="s">
        <v>20</v>
      </c>
      <c r="F310" s="5" t="str">
        <f t="shared" si="33"/>
        <v>2019-03-20</v>
      </c>
      <c r="G310" s="6" t="str">
        <f t="shared" si="32"/>
        <v>1500</v>
      </c>
    </row>
    <row r="311" spans="1:7">
      <c r="A311" s="7">
        <v>309</v>
      </c>
      <c r="B311" s="5" t="s">
        <v>334</v>
      </c>
      <c r="C311" s="5" t="str">
        <f>"1914010000402034"</f>
        <v>1914010000402034</v>
      </c>
      <c r="D311" s="5" t="s">
        <v>26</v>
      </c>
      <c r="E311" s="5" t="s">
        <v>20</v>
      </c>
      <c r="F311" s="5" t="str">
        <f t="shared" si="33"/>
        <v>2019-03-20</v>
      </c>
      <c r="G311" s="6" t="str">
        <f t="shared" si="32"/>
        <v>1500</v>
      </c>
    </row>
    <row r="312" spans="1:7">
      <c r="A312" s="7">
        <v>310</v>
      </c>
      <c r="B312" s="5" t="s">
        <v>335</v>
      </c>
      <c r="C312" s="5" t="str">
        <f>"1914010000402035"</f>
        <v>1914010000402035</v>
      </c>
      <c r="D312" s="5" t="s">
        <v>26</v>
      </c>
      <c r="E312" s="5" t="s">
        <v>20</v>
      </c>
      <c r="F312" s="5" t="str">
        <f t="shared" si="33"/>
        <v>2019-03-20</v>
      </c>
      <c r="G312" s="6" t="str">
        <f t="shared" si="32"/>
        <v>1500</v>
      </c>
    </row>
    <row r="313" spans="1:7">
      <c r="A313" s="7">
        <v>311</v>
      </c>
      <c r="B313" s="5" t="s">
        <v>336</v>
      </c>
      <c r="C313" s="5" t="str">
        <f>"1914010000402036"</f>
        <v>1914010000402036</v>
      </c>
      <c r="D313" s="5" t="s">
        <v>26</v>
      </c>
      <c r="E313" s="5" t="s">
        <v>20</v>
      </c>
      <c r="F313" s="5" t="str">
        <f t="shared" si="33"/>
        <v>2019-03-20</v>
      </c>
      <c r="G313" s="6" t="str">
        <f t="shared" si="32"/>
        <v>1500</v>
      </c>
    </row>
    <row r="314" spans="1:7">
      <c r="A314" s="7">
        <v>312</v>
      </c>
      <c r="B314" s="5" t="s">
        <v>337</v>
      </c>
      <c r="C314" s="5" t="str">
        <f>"1914010000402037"</f>
        <v>1914010000402037</v>
      </c>
      <c r="D314" s="5" t="s">
        <v>26</v>
      </c>
      <c r="E314" s="5" t="s">
        <v>20</v>
      </c>
      <c r="F314" s="5" t="str">
        <f t="shared" si="33"/>
        <v>2019-03-20</v>
      </c>
      <c r="G314" s="6" t="str">
        <f t="shared" si="32"/>
        <v>1500</v>
      </c>
    </row>
    <row r="315" spans="1:7">
      <c r="A315" s="7">
        <v>313</v>
      </c>
      <c r="B315" s="5" t="s">
        <v>338</v>
      </c>
      <c r="C315" s="5" t="str">
        <f>"1914010000402038"</f>
        <v>1914010000402038</v>
      </c>
      <c r="D315" s="5" t="s">
        <v>26</v>
      </c>
      <c r="E315" s="5" t="s">
        <v>20</v>
      </c>
      <c r="F315" s="5" t="str">
        <f t="shared" si="33"/>
        <v>2019-03-20</v>
      </c>
      <c r="G315" s="6" t="str">
        <f t="shared" si="32"/>
        <v>1500</v>
      </c>
    </row>
    <row r="316" spans="1:7">
      <c r="A316" s="7">
        <v>314</v>
      </c>
      <c r="B316" s="5" t="s">
        <v>339</v>
      </c>
      <c r="C316" s="5" t="str">
        <f>"1914010000402039"</f>
        <v>1914010000402039</v>
      </c>
      <c r="D316" s="5" t="s">
        <v>26</v>
      </c>
      <c r="E316" s="5" t="s">
        <v>20</v>
      </c>
      <c r="F316" s="5" t="str">
        <f t="shared" si="33"/>
        <v>2019-03-20</v>
      </c>
      <c r="G316" s="6" t="str">
        <f t="shared" si="32"/>
        <v>1500</v>
      </c>
    </row>
    <row r="317" spans="1:7">
      <c r="A317" s="7">
        <v>315</v>
      </c>
      <c r="B317" s="5" t="s">
        <v>340</v>
      </c>
      <c r="C317" s="5" t="str">
        <f>"1914010000402040"</f>
        <v>1914010000402040</v>
      </c>
      <c r="D317" s="5" t="s">
        <v>26</v>
      </c>
      <c r="E317" s="5" t="s">
        <v>20</v>
      </c>
      <c r="F317" s="5" t="str">
        <f t="shared" si="33"/>
        <v>2019-03-20</v>
      </c>
      <c r="G317" s="6" t="str">
        <f t="shared" si="32"/>
        <v>1500</v>
      </c>
    </row>
    <row r="318" spans="1:7">
      <c r="A318" s="7">
        <v>316</v>
      </c>
      <c r="B318" s="5" t="s">
        <v>341</v>
      </c>
      <c r="C318" s="5" t="str">
        <f>"1914010000402041"</f>
        <v>1914010000402041</v>
      </c>
      <c r="D318" s="5" t="s">
        <v>26</v>
      </c>
      <c r="E318" s="5" t="s">
        <v>20</v>
      </c>
      <c r="F318" s="5" t="str">
        <f t="shared" si="33"/>
        <v>2019-03-20</v>
      </c>
      <c r="G318" s="6" t="str">
        <f t="shared" si="32"/>
        <v>1500</v>
      </c>
    </row>
    <row r="319" spans="1:7">
      <c r="A319" s="7">
        <v>317</v>
      </c>
      <c r="B319" s="5" t="s">
        <v>342</v>
      </c>
      <c r="C319" s="5" t="str">
        <f>"1914010000402042"</f>
        <v>1914010000402042</v>
      </c>
      <c r="D319" s="5" t="s">
        <v>26</v>
      </c>
      <c r="E319" s="5" t="s">
        <v>20</v>
      </c>
      <c r="F319" s="5" t="str">
        <f t="shared" si="33"/>
        <v>2019-03-20</v>
      </c>
      <c r="G319" s="6" t="str">
        <f t="shared" si="32"/>
        <v>1500</v>
      </c>
    </row>
    <row r="320" spans="1:7">
      <c r="A320" s="7">
        <v>318</v>
      </c>
      <c r="B320" s="5" t="s">
        <v>343</v>
      </c>
      <c r="C320" s="5" t="str">
        <f>"1914010000402043"</f>
        <v>1914010000402043</v>
      </c>
      <c r="D320" s="5" t="s">
        <v>26</v>
      </c>
      <c r="E320" s="5" t="s">
        <v>20</v>
      </c>
      <c r="F320" s="5" t="str">
        <f t="shared" si="33"/>
        <v>2019-03-20</v>
      </c>
      <c r="G320" s="6" t="str">
        <f t="shared" si="32"/>
        <v>1500</v>
      </c>
    </row>
    <row r="321" spans="1:7">
      <c r="A321" s="7">
        <v>319</v>
      </c>
      <c r="B321" s="5" t="s">
        <v>344</v>
      </c>
      <c r="C321" s="5" t="str">
        <f>"1914010000402044"</f>
        <v>1914010000402044</v>
      </c>
      <c r="D321" s="5" t="s">
        <v>26</v>
      </c>
      <c r="E321" s="5" t="s">
        <v>20</v>
      </c>
      <c r="F321" s="5" t="str">
        <f t="shared" si="33"/>
        <v>2019-03-20</v>
      </c>
      <c r="G321" s="6" t="str">
        <f t="shared" si="32"/>
        <v>1500</v>
      </c>
    </row>
    <row r="322" spans="1:7">
      <c r="A322" s="7">
        <v>320</v>
      </c>
      <c r="B322" s="5" t="s">
        <v>345</v>
      </c>
      <c r="C322" s="5" t="str">
        <f>"1914010000402045"</f>
        <v>1914010000402045</v>
      </c>
      <c r="D322" s="5" t="s">
        <v>26</v>
      </c>
      <c r="E322" s="5" t="s">
        <v>20</v>
      </c>
      <c r="F322" s="5" t="str">
        <f t="shared" si="33"/>
        <v>2019-03-20</v>
      </c>
      <c r="G322" s="6" t="str">
        <f t="shared" si="32"/>
        <v>1500</v>
      </c>
    </row>
    <row r="323" spans="1:7">
      <c r="A323" s="7">
        <v>321</v>
      </c>
      <c r="B323" s="5" t="s">
        <v>346</v>
      </c>
      <c r="C323" s="5" t="str">
        <f>"1914010000402046"</f>
        <v>1914010000402046</v>
      </c>
      <c r="D323" s="5" t="s">
        <v>26</v>
      </c>
      <c r="E323" s="5" t="s">
        <v>20</v>
      </c>
      <c r="F323" s="5" t="str">
        <f t="shared" si="33"/>
        <v>2019-03-20</v>
      </c>
      <c r="G323" s="6" t="str">
        <f t="shared" si="32"/>
        <v>1500</v>
      </c>
    </row>
    <row r="324" spans="1:7">
      <c r="A324" s="7">
        <v>322</v>
      </c>
      <c r="B324" s="5" t="s">
        <v>347</v>
      </c>
      <c r="C324" s="5" t="str">
        <f>"1914010000402047"</f>
        <v>1914010000402047</v>
      </c>
      <c r="D324" s="5" t="s">
        <v>26</v>
      </c>
      <c r="E324" s="5" t="s">
        <v>20</v>
      </c>
      <c r="F324" s="5" t="str">
        <f t="shared" si="33"/>
        <v>2019-03-20</v>
      </c>
      <c r="G324" s="6" t="str">
        <f t="shared" si="32"/>
        <v>1500</v>
      </c>
    </row>
    <row r="325" spans="1:7">
      <c r="A325" s="7">
        <v>323</v>
      </c>
      <c r="B325" s="5" t="s">
        <v>348</v>
      </c>
      <c r="C325" s="5" t="str">
        <f>"1914010000402048"</f>
        <v>1914010000402048</v>
      </c>
      <c r="D325" s="5" t="s">
        <v>26</v>
      </c>
      <c r="E325" s="5" t="s">
        <v>20</v>
      </c>
      <c r="F325" s="5" t="str">
        <f t="shared" si="33"/>
        <v>2019-03-20</v>
      </c>
      <c r="G325" s="6" t="str">
        <f t="shared" si="32"/>
        <v>1500</v>
      </c>
    </row>
    <row r="326" spans="1:7">
      <c r="A326" s="7">
        <v>324</v>
      </c>
      <c r="B326" s="5" t="s">
        <v>349</v>
      </c>
      <c r="C326" s="5" t="str">
        <f>"1914010000402049"</f>
        <v>1914010000402049</v>
      </c>
      <c r="D326" s="5" t="s">
        <v>26</v>
      </c>
      <c r="E326" s="5" t="s">
        <v>20</v>
      </c>
      <c r="F326" s="5" t="str">
        <f t="shared" si="33"/>
        <v>2019-03-20</v>
      </c>
      <c r="G326" s="6" t="str">
        <f t="shared" si="32"/>
        <v>1500</v>
      </c>
    </row>
    <row r="327" spans="1:7">
      <c r="A327" s="7">
        <v>325</v>
      </c>
      <c r="B327" s="5" t="s">
        <v>350</v>
      </c>
      <c r="C327" s="5" t="str">
        <f>"1914010000402050"</f>
        <v>1914010000402050</v>
      </c>
      <c r="D327" s="5" t="s">
        <v>26</v>
      </c>
      <c r="E327" s="5" t="s">
        <v>20</v>
      </c>
      <c r="F327" s="5" t="str">
        <f t="shared" si="33"/>
        <v>2019-03-20</v>
      </c>
      <c r="G327" s="6" t="str">
        <f t="shared" si="32"/>
        <v>1500</v>
      </c>
    </row>
    <row r="328" spans="1:7">
      <c r="A328" s="7">
        <v>326</v>
      </c>
      <c r="B328" s="5" t="s">
        <v>351</v>
      </c>
      <c r="C328" s="5" t="str">
        <f>"1914010000402051"</f>
        <v>1914010000402051</v>
      </c>
      <c r="D328" s="5" t="s">
        <v>26</v>
      </c>
      <c r="E328" s="5" t="s">
        <v>20</v>
      </c>
      <c r="F328" s="5" t="str">
        <f t="shared" si="33"/>
        <v>2019-03-20</v>
      </c>
      <c r="G328" s="6" t="str">
        <f t="shared" ref="G328:G391" si="34">"1500"</f>
        <v>1500</v>
      </c>
    </row>
    <row r="329" spans="1:7">
      <c r="A329" s="7">
        <v>327</v>
      </c>
      <c r="B329" s="5" t="s">
        <v>352</v>
      </c>
      <c r="C329" s="5" t="str">
        <f>"1914010000402052"</f>
        <v>1914010000402052</v>
      </c>
      <c r="D329" s="5" t="s">
        <v>26</v>
      </c>
      <c r="E329" s="5" t="s">
        <v>20</v>
      </c>
      <c r="F329" s="5" t="str">
        <f t="shared" si="33"/>
        <v>2019-03-20</v>
      </c>
      <c r="G329" s="6" t="str">
        <f t="shared" si="34"/>
        <v>1500</v>
      </c>
    </row>
    <row r="330" spans="1:7">
      <c r="A330" s="7">
        <v>328</v>
      </c>
      <c r="B330" s="5" t="s">
        <v>353</v>
      </c>
      <c r="C330" s="5" t="str">
        <f>"1914010000402053"</f>
        <v>1914010000402053</v>
      </c>
      <c r="D330" s="5" t="s">
        <v>26</v>
      </c>
      <c r="E330" s="5" t="s">
        <v>20</v>
      </c>
      <c r="F330" s="5" t="str">
        <f t="shared" si="33"/>
        <v>2019-03-20</v>
      </c>
      <c r="G330" s="6" t="str">
        <f t="shared" si="34"/>
        <v>1500</v>
      </c>
    </row>
    <row r="331" spans="1:7">
      <c r="A331" s="7">
        <v>329</v>
      </c>
      <c r="B331" s="5" t="s">
        <v>354</v>
      </c>
      <c r="C331" s="5" t="str">
        <f>"1914010000402054"</f>
        <v>1914010000402054</v>
      </c>
      <c r="D331" s="5" t="s">
        <v>26</v>
      </c>
      <c r="E331" s="5" t="s">
        <v>20</v>
      </c>
      <c r="F331" s="5" t="str">
        <f t="shared" si="33"/>
        <v>2019-03-20</v>
      </c>
      <c r="G331" s="6" t="str">
        <f t="shared" si="34"/>
        <v>1500</v>
      </c>
    </row>
    <row r="332" spans="1:7">
      <c r="A332" s="7">
        <v>330</v>
      </c>
      <c r="B332" s="5" t="s">
        <v>355</v>
      </c>
      <c r="C332" s="5" t="str">
        <f>"1914010000402055"</f>
        <v>1914010000402055</v>
      </c>
      <c r="D332" s="5" t="s">
        <v>26</v>
      </c>
      <c r="E332" s="5" t="s">
        <v>20</v>
      </c>
      <c r="F332" s="5" t="str">
        <f t="shared" si="33"/>
        <v>2019-03-20</v>
      </c>
      <c r="G332" s="6" t="str">
        <f t="shared" si="34"/>
        <v>1500</v>
      </c>
    </row>
    <row r="333" spans="1:7">
      <c r="A333" s="7">
        <v>331</v>
      </c>
      <c r="B333" s="5" t="s">
        <v>356</v>
      </c>
      <c r="C333" s="5" t="str">
        <f>"1914010000402056"</f>
        <v>1914010000402056</v>
      </c>
      <c r="D333" s="5" t="s">
        <v>26</v>
      </c>
      <c r="E333" s="5" t="s">
        <v>20</v>
      </c>
      <c r="F333" s="5" t="str">
        <f t="shared" si="33"/>
        <v>2019-03-20</v>
      </c>
      <c r="G333" s="6" t="str">
        <f t="shared" si="34"/>
        <v>1500</v>
      </c>
    </row>
    <row r="334" spans="1:7">
      <c r="A334" s="7">
        <v>332</v>
      </c>
      <c r="B334" s="5" t="s">
        <v>357</v>
      </c>
      <c r="C334" s="5" t="str">
        <f>"1914010000402057"</f>
        <v>1914010000402057</v>
      </c>
      <c r="D334" s="5" t="s">
        <v>26</v>
      </c>
      <c r="E334" s="5" t="s">
        <v>20</v>
      </c>
      <c r="F334" s="5" t="str">
        <f t="shared" si="33"/>
        <v>2019-03-20</v>
      </c>
      <c r="G334" s="6" t="str">
        <f t="shared" si="34"/>
        <v>1500</v>
      </c>
    </row>
    <row r="335" spans="1:7">
      <c r="A335" s="7">
        <v>333</v>
      </c>
      <c r="B335" s="5" t="s">
        <v>358</v>
      </c>
      <c r="C335" s="5" t="str">
        <f>"1914010000402058"</f>
        <v>1914010000402058</v>
      </c>
      <c r="D335" s="5" t="s">
        <v>26</v>
      </c>
      <c r="E335" s="5" t="s">
        <v>20</v>
      </c>
      <c r="F335" s="5" t="str">
        <f t="shared" si="33"/>
        <v>2019-03-20</v>
      </c>
      <c r="G335" s="6" t="str">
        <f t="shared" si="34"/>
        <v>1500</v>
      </c>
    </row>
    <row r="336" spans="1:7">
      <c r="A336" s="7">
        <v>334</v>
      </c>
      <c r="B336" s="5" t="s">
        <v>359</v>
      </c>
      <c r="C336" s="5" t="str">
        <f>"1914010000402059"</f>
        <v>1914010000402059</v>
      </c>
      <c r="D336" s="5" t="s">
        <v>26</v>
      </c>
      <c r="E336" s="5" t="s">
        <v>20</v>
      </c>
      <c r="F336" s="5" t="str">
        <f t="shared" si="33"/>
        <v>2019-03-20</v>
      </c>
      <c r="G336" s="6" t="str">
        <f t="shared" si="34"/>
        <v>1500</v>
      </c>
    </row>
    <row r="337" spans="1:7">
      <c r="A337" s="7">
        <v>335</v>
      </c>
      <c r="B337" s="5" t="s">
        <v>360</v>
      </c>
      <c r="C337" s="5" t="str">
        <f>"1914010000402060"</f>
        <v>1914010000402060</v>
      </c>
      <c r="D337" s="5" t="s">
        <v>26</v>
      </c>
      <c r="E337" s="5" t="s">
        <v>20</v>
      </c>
      <c r="F337" s="5" t="str">
        <f t="shared" si="33"/>
        <v>2019-03-20</v>
      </c>
      <c r="G337" s="6" t="str">
        <f t="shared" si="34"/>
        <v>1500</v>
      </c>
    </row>
    <row r="338" spans="1:7">
      <c r="A338" s="7">
        <v>336</v>
      </c>
      <c r="B338" s="5" t="s">
        <v>361</v>
      </c>
      <c r="C338" s="5" t="str">
        <f>"1914010000402061"</f>
        <v>1914010000402061</v>
      </c>
      <c r="D338" s="5" t="s">
        <v>26</v>
      </c>
      <c r="E338" s="5" t="s">
        <v>20</v>
      </c>
      <c r="F338" s="5" t="str">
        <f t="shared" si="33"/>
        <v>2019-03-20</v>
      </c>
      <c r="G338" s="6" t="str">
        <f t="shared" si="34"/>
        <v>1500</v>
      </c>
    </row>
    <row r="339" spans="1:7">
      <c r="A339" s="7">
        <v>337</v>
      </c>
      <c r="B339" s="5" t="s">
        <v>362</v>
      </c>
      <c r="C339" s="5" t="str">
        <f>"1914010000402062"</f>
        <v>1914010000402062</v>
      </c>
      <c r="D339" s="5" t="s">
        <v>26</v>
      </c>
      <c r="E339" s="5" t="s">
        <v>20</v>
      </c>
      <c r="F339" s="5" t="str">
        <f t="shared" si="33"/>
        <v>2019-03-20</v>
      </c>
      <c r="G339" s="6" t="str">
        <f t="shared" si="34"/>
        <v>1500</v>
      </c>
    </row>
    <row r="340" spans="1:7">
      <c r="A340" s="7">
        <v>338</v>
      </c>
      <c r="B340" s="5" t="s">
        <v>363</v>
      </c>
      <c r="C340" s="5" t="str">
        <f>"1914010000402063"</f>
        <v>1914010000402063</v>
      </c>
      <c r="D340" s="5" t="s">
        <v>26</v>
      </c>
      <c r="E340" s="5" t="s">
        <v>20</v>
      </c>
      <c r="F340" s="5" t="str">
        <f t="shared" si="33"/>
        <v>2019-03-20</v>
      </c>
      <c r="G340" s="6" t="str">
        <f t="shared" si="34"/>
        <v>1500</v>
      </c>
    </row>
    <row r="341" spans="1:7">
      <c r="A341" s="7">
        <v>339</v>
      </c>
      <c r="B341" s="5" t="s">
        <v>364</v>
      </c>
      <c r="C341" s="5" t="str">
        <f>"1914010000402064"</f>
        <v>1914010000402064</v>
      </c>
      <c r="D341" s="5" t="s">
        <v>26</v>
      </c>
      <c r="E341" s="5" t="s">
        <v>20</v>
      </c>
      <c r="F341" s="5" t="str">
        <f t="shared" si="33"/>
        <v>2019-03-20</v>
      </c>
      <c r="G341" s="6" t="str">
        <f t="shared" si="34"/>
        <v>1500</v>
      </c>
    </row>
    <row r="342" spans="1:7">
      <c r="A342" s="7">
        <v>340</v>
      </c>
      <c r="B342" s="5" t="s">
        <v>365</v>
      </c>
      <c r="C342" s="5" t="str">
        <f>"1914010000402065"</f>
        <v>1914010000402065</v>
      </c>
      <c r="D342" s="5" t="s">
        <v>26</v>
      </c>
      <c r="E342" s="5" t="s">
        <v>20</v>
      </c>
      <c r="F342" s="5" t="str">
        <f t="shared" si="33"/>
        <v>2019-03-20</v>
      </c>
      <c r="G342" s="6" t="str">
        <f t="shared" si="34"/>
        <v>1500</v>
      </c>
    </row>
    <row r="343" spans="1:7">
      <c r="A343" s="7">
        <v>341</v>
      </c>
      <c r="B343" s="5" t="s">
        <v>366</v>
      </c>
      <c r="C343" s="5" t="str">
        <f>"1914010000402066"</f>
        <v>1914010000402066</v>
      </c>
      <c r="D343" s="5" t="s">
        <v>26</v>
      </c>
      <c r="E343" s="5" t="s">
        <v>20</v>
      </c>
      <c r="F343" s="5" t="str">
        <f t="shared" si="33"/>
        <v>2019-03-20</v>
      </c>
      <c r="G343" s="6" t="str">
        <f t="shared" si="34"/>
        <v>1500</v>
      </c>
    </row>
    <row r="344" spans="1:7">
      <c r="A344" s="7">
        <v>342</v>
      </c>
      <c r="B344" s="5" t="s">
        <v>367</v>
      </c>
      <c r="C344" s="5" t="str">
        <f>"1914010000402067"</f>
        <v>1914010000402067</v>
      </c>
      <c r="D344" s="5" t="s">
        <v>26</v>
      </c>
      <c r="E344" s="5" t="s">
        <v>20</v>
      </c>
      <c r="F344" s="5" t="str">
        <f t="shared" si="33"/>
        <v>2019-03-20</v>
      </c>
      <c r="G344" s="6" t="str">
        <f t="shared" si="34"/>
        <v>1500</v>
      </c>
    </row>
    <row r="345" spans="1:7">
      <c r="A345" s="7">
        <v>343</v>
      </c>
      <c r="B345" s="5" t="s">
        <v>368</v>
      </c>
      <c r="C345" s="5" t="str">
        <f>"1914010000402068"</f>
        <v>1914010000402068</v>
      </c>
      <c r="D345" s="5" t="s">
        <v>26</v>
      </c>
      <c r="E345" s="5" t="s">
        <v>20</v>
      </c>
      <c r="F345" s="5" t="str">
        <f t="shared" si="33"/>
        <v>2019-03-20</v>
      </c>
      <c r="G345" s="6" t="str">
        <f t="shared" si="34"/>
        <v>1500</v>
      </c>
    </row>
    <row r="346" spans="1:7">
      <c r="A346" s="7">
        <v>344</v>
      </c>
      <c r="B346" s="5" t="s">
        <v>369</v>
      </c>
      <c r="C346" s="5" t="str">
        <f>"1914010000402069"</f>
        <v>1914010000402069</v>
      </c>
      <c r="D346" s="5" t="s">
        <v>26</v>
      </c>
      <c r="E346" s="5" t="s">
        <v>20</v>
      </c>
      <c r="F346" s="5" t="str">
        <f t="shared" si="33"/>
        <v>2019-03-20</v>
      </c>
      <c r="G346" s="6" t="str">
        <f t="shared" si="34"/>
        <v>1500</v>
      </c>
    </row>
    <row r="347" spans="1:7">
      <c r="A347" s="7">
        <v>345</v>
      </c>
      <c r="B347" s="5" t="s">
        <v>370</v>
      </c>
      <c r="C347" s="5" t="str">
        <f>"1914010000402071"</f>
        <v>1914010000402071</v>
      </c>
      <c r="D347" s="5" t="s">
        <v>26</v>
      </c>
      <c r="E347" s="5" t="s">
        <v>20</v>
      </c>
      <c r="F347" s="5" t="str">
        <f t="shared" si="33"/>
        <v>2019-03-20</v>
      </c>
      <c r="G347" s="6" t="str">
        <f t="shared" si="34"/>
        <v>1500</v>
      </c>
    </row>
    <row r="348" spans="1:7">
      <c r="A348" s="7">
        <v>346</v>
      </c>
      <c r="B348" s="5" t="s">
        <v>371</v>
      </c>
      <c r="C348" s="5" t="str">
        <f>"1914010000402073"</f>
        <v>1914010000402073</v>
      </c>
      <c r="D348" s="5" t="s">
        <v>26</v>
      </c>
      <c r="E348" s="5" t="s">
        <v>20</v>
      </c>
      <c r="F348" s="5" t="str">
        <f t="shared" si="33"/>
        <v>2019-03-20</v>
      </c>
      <c r="G348" s="6" t="str">
        <f t="shared" si="34"/>
        <v>1500</v>
      </c>
    </row>
    <row r="349" spans="1:7">
      <c r="A349" s="7">
        <v>347</v>
      </c>
      <c r="B349" s="5" t="s">
        <v>372</v>
      </c>
      <c r="C349" s="5" t="str">
        <f>"1914010000402074"</f>
        <v>1914010000402074</v>
      </c>
      <c r="D349" s="5" t="s">
        <v>26</v>
      </c>
      <c r="E349" s="5" t="s">
        <v>20</v>
      </c>
      <c r="F349" s="5" t="str">
        <f t="shared" si="33"/>
        <v>2019-03-20</v>
      </c>
      <c r="G349" s="6" t="str">
        <f t="shared" si="34"/>
        <v>1500</v>
      </c>
    </row>
    <row r="350" spans="1:7">
      <c r="A350" s="7">
        <v>348</v>
      </c>
      <c r="B350" s="5" t="s">
        <v>373</v>
      </c>
      <c r="C350" s="5" t="str">
        <f>"1914010000402075"</f>
        <v>1914010000402075</v>
      </c>
      <c r="D350" s="5" t="s">
        <v>26</v>
      </c>
      <c r="E350" s="5" t="s">
        <v>20</v>
      </c>
      <c r="F350" s="5" t="str">
        <f t="shared" si="33"/>
        <v>2019-03-20</v>
      </c>
      <c r="G350" s="6" t="str">
        <f t="shared" si="34"/>
        <v>1500</v>
      </c>
    </row>
    <row r="351" spans="1:7">
      <c r="A351" s="7">
        <v>349</v>
      </c>
      <c r="B351" s="5" t="s">
        <v>374</v>
      </c>
      <c r="C351" s="5" t="str">
        <f>"1914010000402076"</f>
        <v>1914010000402076</v>
      </c>
      <c r="D351" s="5" t="s">
        <v>26</v>
      </c>
      <c r="E351" s="5" t="s">
        <v>20</v>
      </c>
      <c r="F351" s="5" t="str">
        <f t="shared" si="33"/>
        <v>2019-03-20</v>
      </c>
      <c r="G351" s="6" t="str">
        <f t="shared" si="34"/>
        <v>1500</v>
      </c>
    </row>
    <row r="352" spans="1:7">
      <c r="A352" s="7">
        <v>350</v>
      </c>
      <c r="B352" s="5" t="s">
        <v>375</v>
      </c>
      <c r="C352" s="5" t="str">
        <f>"1914010000402077"</f>
        <v>1914010000402077</v>
      </c>
      <c r="D352" s="5" t="s">
        <v>26</v>
      </c>
      <c r="E352" s="5" t="s">
        <v>20</v>
      </c>
      <c r="F352" s="5" t="str">
        <f t="shared" si="33"/>
        <v>2019-03-20</v>
      </c>
      <c r="G352" s="6" t="str">
        <f t="shared" si="34"/>
        <v>1500</v>
      </c>
    </row>
    <row r="353" spans="1:7">
      <c r="A353" s="7">
        <v>351</v>
      </c>
      <c r="B353" s="5" t="s">
        <v>376</v>
      </c>
      <c r="C353" s="5" t="str">
        <f>"1914010000402078"</f>
        <v>1914010000402078</v>
      </c>
      <c r="D353" s="5" t="s">
        <v>26</v>
      </c>
      <c r="E353" s="5" t="s">
        <v>20</v>
      </c>
      <c r="F353" s="5" t="str">
        <f t="shared" si="33"/>
        <v>2019-03-20</v>
      </c>
      <c r="G353" s="6" t="str">
        <f t="shared" si="34"/>
        <v>1500</v>
      </c>
    </row>
    <row r="354" spans="1:7">
      <c r="A354" s="7">
        <v>352</v>
      </c>
      <c r="B354" s="5" t="s">
        <v>377</v>
      </c>
      <c r="C354" s="5" t="str">
        <f>"1914010000402079"</f>
        <v>1914010000402079</v>
      </c>
      <c r="D354" s="5" t="s">
        <v>26</v>
      </c>
      <c r="E354" s="5" t="s">
        <v>20</v>
      </c>
      <c r="F354" s="5" t="str">
        <f t="shared" si="33"/>
        <v>2019-03-20</v>
      </c>
      <c r="G354" s="6" t="str">
        <f t="shared" si="34"/>
        <v>1500</v>
      </c>
    </row>
    <row r="355" spans="1:7">
      <c r="A355" s="7">
        <v>353</v>
      </c>
      <c r="B355" s="5" t="s">
        <v>378</v>
      </c>
      <c r="C355" s="5" t="str">
        <f>"1914010000402080"</f>
        <v>1914010000402080</v>
      </c>
      <c r="D355" s="5" t="s">
        <v>26</v>
      </c>
      <c r="E355" s="5" t="s">
        <v>20</v>
      </c>
      <c r="F355" s="5" t="str">
        <f t="shared" si="33"/>
        <v>2019-03-20</v>
      </c>
      <c r="G355" s="6" t="str">
        <f t="shared" si="34"/>
        <v>1500</v>
      </c>
    </row>
    <row r="356" spans="1:7">
      <c r="A356" s="7">
        <v>354</v>
      </c>
      <c r="B356" s="5" t="s">
        <v>379</v>
      </c>
      <c r="C356" s="5" t="str">
        <f>"1914010000402081"</f>
        <v>1914010000402081</v>
      </c>
      <c r="D356" s="5" t="s">
        <v>26</v>
      </c>
      <c r="E356" s="5" t="s">
        <v>20</v>
      </c>
      <c r="F356" s="5" t="str">
        <f t="shared" si="33"/>
        <v>2019-03-20</v>
      </c>
      <c r="G356" s="6" t="str">
        <f t="shared" si="34"/>
        <v>1500</v>
      </c>
    </row>
    <row r="357" spans="1:7">
      <c r="A357" s="7">
        <v>355</v>
      </c>
      <c r="B357" s="5" t="s">
        <v>380</v>
      </c>
      <c r="C357" s="5" t="str">
        <f>"1914010000402082"</f>
        <v>1914010000402082</v>
      </c>
      <c r="D357" s="5" t="s">
        <v>26</v>
      </c>
      <c r="E357" s="5" t="s">
        <v>20</v>
      </c>
      <c r="F357" s="5" t="str">
        <f t="shared" si="33"/>
        <v>2019-03-20</v>
      </c>
      <c r="G357" s="6" t="str">
        <f t="shared" si="34"/>
        <v>1500</v>
      </c>
    </row>
    <row r="358" spans="1:7">
      <c r="A358" s="7">
        <v>356</v>
      </c>
      <c r="B358" s="5" t="s">
        <v>381</v>
      </c>
      <c r="C358" s="5" t="str">
        <f>"1914010000402083"</f>
        <v>1914010000402083</v>
      </c>
      <c r="D358" s="5" t="s">
        <v>26</v>
      </c>
      <c r="E358" s="5" t="s">
        <v>20</v>
      </c>
      <c r="F358" s="5" t="str">
        <f t="shared" si="33"/>
        <v>2019-03-20</v>
      </c>
      <c r="G358" s="6" t="str">
        <f t="shared" si="34"/>
        <v>1500</v>
      </c>
    </row>
    <row r="359" spans="1:7">
      <c r="A359" s="7">
        <v>357</v>
      </c>
      <c r="B359" s="5" t="s">
        <v>382</v>
      </c>
      <c r="C359" s="5" t="str">
        <f>"1914010000402084"</f>
        <v>1914010000402084</v>
      </c>
      <c r="D359" s="5" t="s">
        <v>26</v>
      </c>
      <c r="E359" s="5" t="s">
        <v>20</v>
      </c>
      <c r="F359" s="5" t="str">
        <f t="shared" si="33"/>
        <v>2019-03-20</v>
      </c>
      <c r="G359" s="6" t="str">
        <f t="shared" si="34"/>
        <v>1500</v>
      </c>
    </row>
    <row r="360" spans="1:7">
      <c r="A360" s="7">
        <v>358</v>
      </c>
      <c r="B360" s="5" t="s">
        <v>383</v>
      </c>
      <c r="C360" s="5" t="str">
        <f>"1914010000402085"</f>
        <v>1914010000402085</v>
      </c>
      <c r="D360" s="5" t="s">
        <v>26</v>
      </c>
      <c r="E360" s="5" t="s">
        <v>20</v>
      </c>
      <c r="F360" s="5" t="str">
        <f t="shared" si="33"/>
        <v>2019-03-20</v>
      </c>
      <c r="G360" s="6" t="str">
        <f t="shared" si="34"/>
        <v>1500</v>
      </c>
    </row>
    <row r="361" spans="1:7">
      <c r="A361" s="7">
        <v>359</v>
      </c>
      <c r="B361" s="5" t="s">
        <v>384</v>
      </c>
      <c r="C361" s="5" t="str">
        <f>"1914010000402086"</f>
        <v>1914010000402086</v>
      </c>
      <c r="D361" s="5" t="s">
        <v>26</v>
      </c>
      <c r="E361" s="5" t="s">
        <v>20</v>
      </c>
      <c r="F361" s="5" t="str">
        <f t="shared" si="33"/>
        <v>2019-03-20</v>
      </c>
      <c r="G361" s="6" t="str">
        <f t="shared" si="34"/>
        <v>1500</v>
      </c>
    </row>
    <row r="362" spans="1:7">
      <c r="A362" s="7">
        <v>360</v>
      </c>
      <c r="B362" s="5" t="s">
        <v>385</v>
      </c>
      <c r="C362" s="5" t="str">
        <f>"1914010000402087"</f>
        <v>1914010000402087</v>
      </c>
      <c r="D362" s="5" t="s">
        <v>26</v>
      </c>
      <c r="E362" s="5" t="s">
        <v>20</v>
      </c>
      <c r="F362" s="5" t="str">
        <f t="shared" si="33"/>
        <v>2019-03-20</v>
      </c>
      <c r="G362" s="6" t="str">
        <f t="shared" si="34"/>
        <v>1500</v>
      </c>
    </row>
    <row r="363" spans="1:7">
      <c r="A363" s="7">
        <v>361</v>
      </c>
      <c r="B363" s="5" t="s">
        <v>386</v>
      </c>
      <c r="C363" s="5" t="str">
        <f>"1914010000402088"</f>
        <v>1914010000402088</v>
      </c>
      <c r="D363" s="5" t="s">
        <v>26</v>
      </c>
      <c r="E363" s="5" t="s">
        <v>20</v>
      </c>
      <c r="F363" s="5" t="str">
        <f t="shared" si="33"/>
        <v>2019-03-20</v>
      </c>
      <c r="G363" s="6" t="str">
        <f t="shared" si="34"/>
        <v>1500</v>
      </c>
    </row>
    <row r="364" spans="1:7">
      <c r="A364" s="7">
        <v>362</v>
      </c>
      <c r="B364" s="5" t="s">
        <v>387</v>
      </c>
      <c r="C364" s="5" t="str">
        <f>"1914010000402089"</f>
        <v>1914010000402089</v>
      </c>
      <c r="D364" s="5" t="s">
        <v>26</v>
      </c>
      <c r="E364" s="5" t="s">
        <v>20</v>
      </c>
      <c r="F364" s="5" t="str">
        <f t="shared" si="33"/>
        <v>2019-03-20</v>
      </c>
      <c r="G364" s="6" t="str">
        <f t="shared" si="34"/>
        <v>1500</v>
      </c>
    </row>
    <row r="365" spans="1:7">
      <c r="A365" s="7">
        <v>363</v>
      </c>
      <c r="B365" s="5" t="s">
        <v>388</v>
      </c>
      <c r="C365" s="5" t="str">
        <f>"1914010000402090"</f>
        <v>1914010000402090</v>
      </c>
      <c r="D365" s="5" t="s">
        <v>26</v>
      </c>
      <c r="E365" s="5" t="s">
        <v>20</v>
      </c>
      <c r="F365" s="5" t="str">
        <f t="shared" si="33"/>
        <v>2019-03-20</v>
      </c>
      <c r="G365" s="6" t="str">
        <f t="shared" si="34"/>
        <v>1500</v>
      </c>
    </row>
    <row r="366" spans="1:7">
      <c r="A366" s="7">
        <v>364</v>
      </c>
      <c r="B366" s="5" t="s">
        <v>389</v>
      </c>
      <c r="C366" s="5" t="str">
        <f>"1914010000402091"</f>
        <v>1914010000402091</v>
      </c>
      <c r="D366" s="5" t="s">
        <v>26</v>
      </c>
      <c r="E366" s="5" t="s">
        <v>20</v>
      </c>
      <c r="F366" s="5" t="str">
        <f t="shared" si="33"/>
        <v>2019-03-20</v>
      </c>
      <c r="G366" s="6" t="str">
        <f t="shared" si="34"/>
        <v>1500</v>
      </c>
    </row>
    <row r="367" spans="1:7">
      <c r="A367" s="7">
        <v>365</v>
      </c>
      <c r="B367" s="5" t="s">
        <v>390</v>
      </c>
      <c r="C367" s="5" t="str">
        <f>"1914010000402092"</f>
        <v>1914010000402092</v>
      </c>
      <c r="D367" s="5" t="s">
        <v>26</v>
      </c>
      <c r="E367" s="5" t="s">
        <v>20</v>
      </c>
      <c r="F367" s="5" t="str">
        <f t="shared" si="33"/>
        <v>2019-03-20</v>
      </c>
      <c r="G367" s="6" t="str">
        <f t="shared" si="34"/>
        <v>1500</v>
      </c>
    </row>
    <row r="368" spans="1:7">
      <c r="A368" s="7">
        <v>366</v>
      </c>
      <c r="B368" s="5" t="s">
        <v>391</v>
      </c>
      <c r="C368" s="5" t="str">
        <f>"1914010000402093"</f>
        <v>1914010000402093</v>
      </c>
      <c r="D368" s="5" t="s">
        <v>26</v>
      </c>
      <c r="E368" s="5" t="s">
        <v>20</v>
      </c>
      <c r="F368" s="5" t="str">
        <f t="shared" si="33"/>
        <v>2019-03-20</v>
      </c>
      <c r="G368" s="6" t="str">
        <f t="shared" si="34"/>
        <v>1500</v>
      </c>
    </row>
    <row r="369" spans="1:7">
      <c r="A369" s="7">
        <v>367</v>
      </c>
      <c r="B369" s="5" t="s">
        <v>392</v>
      </c>
      <c r="C369" s="5" t="str">
        <f>"1914010000402094"</f>
        <v>1914010000402094</v>
      </c>
      <c r="D369" s="5" t="s">
        <v>26</v>
      </c>
      <c r="E369" s="5" t="s">
        <v>20</v>
      </c>
      <c r="F369" s="5" t="str">
        <f t="shared" si="33"/>
        <v>2019-03-20</v>
      </c>
      <c r="G369" s="6" t="str">
        <f t="shared" si="34"/>
        <v>1500</v>
      </c>
    </row>
    <row r="370" spans="1:7">
      <c r="A370" s="7">
        <v>368</v>
      </c>
      <c r="B370" s="5" t="s">
        <v>393</v>
      </c>
      <c r="C370" s="5" t="str">
        <f>"1914010000402095"</f>
        <v>1914010000402095</v>
      </c>
      <c r="D370" s="5" t="s">
        <v>26</v>
      </c>
      <c r="E370" s="5" t="s">
        <v>20</v>
      </c>
      <c r="F370" s="5" t="str">
        <f t="shared" si="33"/>
        <v>2019-03-20</v>
      </c>
      <c r="G370" s="6" t="str">
        <f t="shared" si="34"/>
        <v>1500</v>
      </c>
    </row>
    <row r="371" spans="1:7">
      <c r="A371" s="7">
        <v>369</v>
      </c>
      <c r="B371" s="5" t="s">
        <v>394</v>
      </c>
      <c r="C371" s="5" t="str">
        <f>"1914010000402097"</f>
        <v>1914010000402097</v>
      </c>
      <c r="D371" s="5" t="s">
        <v>26</v>
      </c>
      <c r="E371" s="5" t="s">
        <v>20</v>
      </c>
      <c r="F371" s="5" t="str">
        <f t="shared" ref="F371:F434" si="35">"2019-03-20"</f>
        <v>2019-03-20</v>
      </c>
      <c r="G371" s="6" t="str">
        <f t="shared" si="34"/>
        <v>1500</v>
      </c>
    </row>
    <row r="372" spans="1:7">
      <c r="A372" s="7">
        <v>370</v>
      </c>
      <c r="B372" s="5" t="s">
        <v>395</v>
      </c>
      <c r="C372" s="5" t="str">
        <f>"1914010000402098"</f>
        <v>1914010000402098</v>
      </c>
      <c r="D372" s="5" t="s">
        <v>26</v>
      </c>
      <c r="E372" s="5" t="s">
        <v>20</v>
      </c>
      <c r="F372" s="5" t="str">
        <f t="shared" si="35"/>
        <v>2019-03-20</v>
      </c>
      <c r="G372" s="6" t="str">
        <f t="shared" si="34"/>
        <v>1500</v>
      </c>
    </row>
    <row r="373" spans="1:7">
      <c r="A373" s="7">
        <v>371</v>
      </c>
      <c r="B373" s="5" t="s">
        <v>396</v>
      </c>
      <c r="C373" s="5" t="str">
        <f>"1914010000402099"</f>
        <v>1914010000402099</v>
      </c>
      <c r="D373" s="5" t="s">
        <v>26</v>
      </c>
      <c r="E373" s="5" t="s">
        <v>20</v>
      </c>
      <c r="F373" s="5" t="str">
        <f t="shared" si="35"/>
        <v>2019-03-20</v>
      </c>
      <c r="G373" s="6" t="str">
        <f t="shared" si="34"/>
        <v>1500</v>
      </c>
    </row>
    <row r="374" spans="1:7">
      <c r="A374" s="7">
        <v>372</v>
      </c>
      <c r="B374" s="5" t="s">
        <v>397</v>
      </c>
      <c r="C374" s="5" t="str">
        <f>"1914010000402100"</f>
        <v>1914010000402100</v>
      </c>
      <c r="D374" s="5" t="s">
        <v>26</v>
      </c>
      <c r="E374" s="5" t="s">
        <v>20</v>
      </c>
      <c r="F374" s="5" t="str">
        <f t="shared" si="35"/>
        <v>2019-03-20</v>
      </c>
      <c r="G374" s="6" t="str">
        <f t="shared" si="34"/>
        <v>1500</v>
      </c>
    </row>
    <row r="375" spans="1:7">
      <c r="A375" s="7">
        <v>373</v>
      </c>
      <c r="B375" s="5" t="s">
        <v>398</v>
      </c>
      <c r="C375" s="5" t="str">
        <f>"1914010000402101"</f>
        <v>1914010000402101</v>
      </c>
      <c r="D375" s="5" t="s">
        <v>26</v>
      </c>
      <c r="E375" s="5" t="s">
        <v>20</v>
      </c>
      <c r="F375" s="5" t="str">
        <f t="shared" si="35"/>
        <v>2019-03-20</v>
      </c>
      <c r="G375" s="6" t="str">
        <f t="shared" si="34"/>
        <v>1500</v>
      </c>
    </row>
    <row r="376" spans="1:7">
      <c r="A376" s="7">
        <v>374</v>
      </c>
      <c r="B376" s="5" t="s">
        <v>399</v>
      </c>
      <c r="C376" s="5" t="str">
        <f>"1914010000402102"</f>
        <v>1914010000402102</v>
      </c>
      <c r="D376" s="5" t="s">
        <v>26</v>
      </c>
      <c r="E376" s="5" t="s">
        <v>20</v>
      </c>
      <c r="F376" s="5" t="str">
        <f t="shared" si="35"/>
        <v>2019-03-20</v>
      </c>
      <c r="G376" s="6" t="str">
        <f t="shared" si="34"/>
        <v>1500</v>
      </c>
    </row>
    <row r="377" spans="1:7">
      <c r="A377" s="7">
        <v>375</v>
      </c>
      <c r="B377" s="5" t="s">
        <v>400</v>
      </c>
      <c r="C377" s="5" t="str">
        <f>"1914010000402103"</f>
        <v>1914010000402103</v>
      </c>
      <c r="D377" s="5" t="s">
        <v>26</v>
      </c>
      <c r="E377" s="5" t="s">
        <v>20</v>
      </c>
      <c r="F377" s="5" t="str">
        <f t="shared" si="35"/>
        <v>2019-03-20</v>
      </c>
      <c r="G377" s="6" t="str">
        <f t="shared" si="34"/>
        <v>1500</v>
      </c>
    </row>
    <row r="378" spans="1:7">
      <c r="A378" s="7">
        <v>376</v>
      </c>
      <c r="B378" s="5" t="s">
        <v>401</v>
      </c>
      <c r="C378" s="5" t="str">
        <f>"1914010000402104"</f>
        <v>1914010000402104</v>
      </c>
      <c r="D378" s="5" t="s">
        <v>26</v>
      </c>
      <c r="E378" s="5" t="s">
        <v>20</v>
      </c>
      <c r="F378" s="5" t="str">
        <f t="shared" si="35"/>
        <v>2019-03-20</v>
      </c>
      <c r="G378" s="6" t="str">
        <f t="shared" si="34"/>
        <v>1500</v>
      </c>
    </row>
    <row r="379" spans="1:7">
      <c r="A379" s="7">
        <v>377</v>
      </c>
      <c r="B379" s="5" t="s">
        <v>402</v>
      </c>
      <c r="C379" s="5" t="str">
        <f>"1914010000402105"</f>
        <v>1914010000402105</v>
      </c>
      <c r="D379" s="5" t="s">
        <v>26</v>
      </c>
      <c r="E379" s="5" t="s">
        <v>20</v>
      </c>
      <c r="F379" s="5" t="str">
        <f t="shared" si="35"/>
        <v>2019-03-20</v>
      </c>
      <c r="G379" s="6" t="str">
        <f t="shared" si="34"/>
        <v>1500</v>
      </c>
    </row>
    <row r="380" spans="1:7">
      <c r="A380" s="7">
        <v>378</v>
      </c>
      <c r="B380" s="5" t="s">
        <v>403</v>
      </c>
      <c r="C380" s="5" t="str">
        <f>"1914010000402106"</f>
        <v>1914010000402106</v>
      </c>
      <c r="D380" s="5" t="s">
        <v>26</v>
      </c>
      <c r="E380" s="5" t="s">
        <v>20</v>
      </c>
      <c r="F380" s="5" t="str">
        <f t="shared" si="35"/>
        <v>2019-03-20</v>
      </c>
      <c r="G380" s="6" t="str">
        <f t="shared" si="34"/>
        <v>1500</v>
      </c>
    </row>
    <row r="381" spans="1:7">
      <c r="A381" s="7">
        <v>379</v>
      </c>
      <c r="B381" s="5" t="s">
        <v>404</v>
      </c>
      <c r="C381" s="5" t="str">
        <f>"1914010000402107"</f>
        <v>1914010000402107</v>
      </c>
      <c r="D381" s="5" t="s">
        <v>26</v>
      </c>
      <c r="E381" s="5" t="s">
        <v>20</v>
      </c>
      <c r="F381" s="5" t="str">
        <f t="shared" si="35"/>
        <v>2019-03-20</v>
      </c>
      <c r="G381" s="6" t="str">
        <f t="shared" si="34"/>
        <v>1500</v>
      </c>
    </row>
    <row r="382" spans="1:7">
      <c r="A382" s="7">
        <v>380</v>
      </c>
      <c r="B382" s="5" t="s">
        <v>405</v>
      </c>
      <c r="C382" s="5" t="str">
        <f>"1914010000402108"</f>
        <v>1914010000402108</v>
      </c>
      <c r="D382" s="5" t="s">
        <v>26</v>
      </c>
      <c r="E382" s="5" t="s">
        <v>20</v>
      </c>
      <c r="F382" s="5" t="str">
        <f t="shared" si="35"/>
        <v>2019-03-20</v>
      </c>
      <c r="G382" s="6" t="str">
        <f t="shared" si="34"/>
        <v>1500</v>
      </c>
    </row>
    <row r="383" spans="1:7">
      <c r="A383" s="7">
        <v>381</v>
      </c>
      <c r="B383" s="5" t="s">
        <v>406</v>
      </c>
      <c r="C383" s="5" t="str">
        <f>"1914010000402110"</f>
        <v>1914010000402110</v>
      </c>
      <c r="D383" s="5" t="s">
        <v>26</v>
      </c>
      <c r="E383" s="5" t="s">
        <v>20</v>
      </c>
      <c r="F383" s="5" t="str">
        <f t="shared" si="35"/>
        <v>2019-03-20</v>
      </c>
      <c r="G383" s="6" t="str">
        <f t="shared" si="34"/>
        <v>1500</v>
      </c>
    </row>
    <row r="384" spans="1:7">
      <c r="A384" s="7">
        <v>382</v>
      </c>
      <c r="B384" s="5" t="s">
        <v>407</v>
      </c>
      <c r="C384" s="5" t="str">
        <f>"1914010000402111"</f>
        <v>1914010000402111</v>
      </c>
      <c r="D384" s="5" t="s">
        <v>26</v>
      </c>
      <c r="E384" s="5" t="s">
        <v>20</v>
      </c>
      <c r="F384" s="5" t="str">
        <f t="shared" si="35"/>
        <v>2019-03-20</v>
      </c>
      <c r="G384" s="6" t="str">
        <f t="shared" si="34"/>
        <v>1500</v>
      </c>
    </row>
    <row r="385" spans="1:7">
      <c r="A385" s="7">
        <v>383</v>
      </c>
      <c r="B385" s="5" t="s">
        <v>408</v>
      </c>
      <c r="C385" s="5" t="str">
        <f>"1914010000402112"</f>
        <v>1914010000402112</v>
      </c>
      <c r="D385" s="5" t="s">
        <v>26</v>
      </c>
      <c r="E385" s="5" t="s">
        <v>20</v>
      </c>
      <c r="F385" s="5" t="str">
        <f t="shared" si="35"/>
        <v>2019-03-20</v>
      </c>
      <c r="G385" s="6" t="str">
        <f t="shared" si="34"/>
        <v>1500</v>
      </c>
    </row>
    <row r="386" spans="1:7">
      <c r="A386" s="7">
        <v>384</v>
      </c>
      <c r="B386" s="5" t="s">
        <v>409</v>
      </c>
      <c r="C386" s="5" t="str">
        <f>"1914010000402113"</f>
        <v>1914010000402113</v>
      </c>
      <c r="D386" s="5" t="s">
        <v>26</v>
      </c>
      <c r="E386" s="5" t="s">
        <v>20</v>
      </c>
      <c r="F386" s="5" t="str">
        <f t="shared" si="35"/>
        <v>2019-03-20</v>
      </c>
      <c r="G386" s="6" t="str">
        <f t="shared" si="34"/>
        <v>1500</v>
      </c>
    </row>
    <row r="387" spans="1:7">
      <c r="A387" s="7">
        <v>385</v>
      </c>
      <c r="B387" s="5" t="s">
        <v>410</v>
      </c>
      <c r="C387" s="5" t="str">
        <f>"1914010000402114"</f>
        <v>1914010000402114</v>
      </c>
      <c r="D387" s="5" t="s">
        <v>26</v>
      </c>
      <c r="E387" s="5" t="s">
        <v>20</v>
      </c>
      <c r="F387" s="5" t="str">
        <f t="shared" si="35"/>
        <v>2019-03-20</v>
      </c>
      <c r="G387" s="6" t="str">
        <f t="shared" si="34"/>
        <v>1500</v>
      </c>
    </row>
    <row r="388" spans="1:7">
      <c r="A388" s="7">
        <v>386</v>
      </c>
      <c r="B388" s="5" t="s">
        <v>411</v>
      </c>
      <c r="C388" s="5" t="str">
        <f>"1914010000402115"</f>
        <v>1914010000402115</v>
      </c>
      <c r="D388" s="5" t="s">
        <v>26</v>
      </c>
      <c r="E388" s="5" t="s">
        <v>20</v>
      </c>
      <c r="F388" s="5" t="str">
        <f t="shared" si="35"/>
        <v>2019-03-20</v>
      </c>
      <c r="G388" s="6" t="str">
        <f t="shared" si="34"/>
        <v>1500</v>
      </c>
    </row>
    <row r="389" spans="1:7">
      <c r="A389" s="7">
        <v>387</v>
      </c>
      <c r="B389" s="5" t="s">
        <v>412</v>
      </c>
      <c r="C389" s="5" t="str">
        <f>"1914010000402116"</f>
        <v>1914010000402116</v>
      </c>
      <c r="D389" s="5" t="s">
        <v>26</v>
      </c>
      <c r="E389" s="5" t="s">
        <v>20</v>
      </c>
      <c r="F389" s="5" t="str">
        <f t="shared" si="35"/>
        <v>2019-03-20</v>
      </c>
      <c r="G389" s="6" t="str">
        <f t="shared" si="34"/>
        <v>1500</v>
      </c>
    </row>
    <row r="390" spans="1:7">
      <c r="A390" s="7">
        <v>388</v>
      </c>
      <c r="B390" s="5" t="s">
        <v>413</v>
      </c>
      <c r="C390" s="5" t="str">
        <f>"1914010000402117"</f>
        <v>1914010000402117</v>
      </c>
      <c r="D390" s="5" t="s">
        <v>26</v>
      </c>
      <c r="E390" s="5" t="s">
        <v>20</v>
      </c>
      <c r="F390" s="5" t="str">
        <f t="shared" si="35"/>
        <v>2019-03-20</v>
      </c>
      <c r="G390" s="6" t="str">
        <f t="shared" si="34"/>
        <v>1500</v>
      </c>
    </row>
    <row r="391" spans="1:7">
      <c r="A391" s="7">
        <v>389</v>
      </c>
      <c r="B391" s="5" t="s">
        <v>414</v>
      </c>
      <c r="C391" s="5" t="str">
        <f>"1914010000402118"</f>
        <v>1914010000402118</v>
      </c>
      <c r="D391" s="5" t="s">
        <v>26</v>
      </c>
      <c r="E391" s="5" t="s">
        <v>20</v>
      </c>
      <c r="F391" s="5" t="str">
        <f t="shared" si="35"/>
        <v>2019-03-20</v>
      </c>
      <c r="G391" s="6" t="str">
        <f t="shared" si="34"/>
        <v>1500</v>
      </c>
    </row>
    <row r="392" spans="1:7">
      <c r="A392" s="7">
        <v>390</v>
      </c>
      <c r="B392" s="5" t="s">
        <v>415</v>
      </c>
      <c r="C392" s="5" t="str">
        <f>"1914010000402119"</f>
        <v>1914010000402119</v>
      </c>
      <c r="D392" s="5" t="s">
        <v>26</v>
      </c>
      <c r="E392" s="5" t="s">
        <v>20</v>
      </c>
      <c r="F392" s="5" t="str">
        <f t="shared" si="35"/>
        <v>2019-03-20</v>
      </c>
      <c r="G392" s="6" t="str">
        <f t="shared" ref="G392:G455" si="36">"1500"</f>
        <v>1500</v>
      </c>
    </row>
    <row r="393" spans="1:7">
      <c r="A393" s="7">
        <v>391</v>
      </c>
      <c r="B393" s="5" t="s">
        <v>416</v>
      </c>
      <c r="C393" s="5" t="str">
        <f>"1914010000402120"</f>
        <v>1914010000402120</v>
      </c>
      <c r="D393" s="5" t="s">
        <v>26</v>
      </c>
      <c r="E393" s="5" t="s">
        <v>20</v>
      </c>
      <c r="F393" s="5" t="str">
        <f t="shared" si="35"/>
        <v>2019-03-20</v>
      </c>
      <c r="G393" s="6" t="str">
        <f t="shared" si="36"/>
        <v>1500</v>
      </c>
    </row>
    <row r="394" spans="1:7">
      <c r="A394" s="7">
        <v>392</v>
      </c>
      <c r="B394" s="5" t="s">
        <v>417</v>
      </c>
      <c r="C394" s="5" t="str">
        <f>"1914010000402122"</f>
        <v>1914010000402122</v>
      </c>
      <c r="D394" s="5" t="s">
        <v>26</v>
      </c>
      <c r="E394" s="5" t="s">
        <v>20</v>
      </c>
      <c r="F394" s="5" t="str">
        <f t="shared" si="35"/>
        <v>2019-03-20</v>
      </c>
      <c r="G394" s="6" t="str">
        <f t="shared" si="36"/>
        <v>1500</v>
      </c>
    </row>
    <row r="395" spans="1:7">
      <c r="A395" s="7">
        <v>393</v>
      </c>
      <c r="B395" s="5" t="s">
        <v>418</v>
      </c>
      <c r="C395" s="5" t="str">
        <f>"1914010000402123"</f>
        <v>1914010000402123</v>
      </c>
      <c r="D395" s="5" t="s">
        <v>26</v>
      </c>
      <c r="E395" s="5" t="s">
        <v>20</v>
      </c>
      <c r="F395" s="5" t="str">
        <f t="shared" si="35"/>
        <v>2019-03-20</v>
      </c>
      <c r="G395" s="6" t="str">
        <f t="shared" si="36"/>
        <v>1500</v>
      </c>
    </row>
    <row r="396" spans="1:7">
      <c r="A396" s="7">
        <v>394</v>
      </c>
      <c r="B396" s="5" t="s">
        <v>419</v>
      </c>
      <c r="C396" s="5" t="str">
        <f>"1914010000402124"</f>
        <v>1914010000402124</v>
      </c>
      <c r="D396" s="5" t="s">
        <v>26</v>
      </c>
      <c r="E396" s="5" t="s">
        <v>20</v>
      </c>
      <c r="F396" s="5" t="str">
        <f t="shared" si="35"/>
        <v>2019-03-20</v>
      </c>
      <c r="G396" s="6" t="str">
        <f t="shared" si="36"/>
        <v>1500</v>
      </c>
    </row>
    <row r="397" spans="1:7">
      <c r="A397" s="7">
        <v>395</v>
      </c>
      <c r="B397" s="5" t="s">
        <v>420</v>
      </c>
      <c r="C397" s="5" t="str">
        <f>"1914010000402125"</f>
        <v>1914010000402125</v>
      </c>
      <c r="D397" s="5" t="s">
        <v>26</v>
      </c>
      <c r="E397" s="5" t="s">
        <v>20</v>
      </c>
      <c r="F397" s="5" t="str">
        <f t="shared" si="35"/>
        <v>2019-03-20</v>
      </c>
      <c r="G397" s="6" t="str">
        <f t="shared" si="36"/>
        <v>1500</v>
      </c>
    </row>
    <row r="398" spans="1:7">
      <c r="A398" s="7">
        <v>396</v>
      </c>
      <c r="B398" s="5" t="s">
        <v>421</v>
      </c>
      <c r="C398" s="5" t="str">
        <f>"1914010000402126"</f>
        <v>1914010000402126</v>
      </c>
      <c r="D398" s="5" t="s">
        <v>26</v>
      </c>
      <c r="E398" s="5" t="s">
        <v>20</v>
      </c>
      <c r="F398" s="5" t="str">
        <f t="shared" si="35"/>
        <v>2019-03-20</v>
      </c>
      <c r="G398" s="6" t="str">
        <f t="shared" si="36"/>
        <v>1500</v>
      </c>
    </row>
    <row r="399" spans="1:7">
      <c r="A399" s="7">
        <v>397</v>
      </c>
      <c r="B399" s="5" t="s">
        <v>422</v>
      </c>
      <c r="C399" s="5" t="str">
        <f>"1914010000402127"</f>
        <v>1914010000402127</v>
      </c>
      <c r="D399" s="5" t="s">
        <v>26</v>
      </c>
      <c r="E399" s="5" t="s">
        <v>20</v>
      </c>
      <c r="F399" s="5" t="str">
        <f t="shared" si="35"/>
        <v>2019-03-20</v>
      </c>
      <c r="G399" s="6" t="str">
        <f t="shared" si="36"/>
        <v>1500</v>
      </c>
    </row>
    <row r="400" spans="1:7">
      <c r="A400" s="7">
        <v>398</v>
      </c>
      <c r="B400" s="5" t="s">
        <v>423</v>
      </c>
      <c r="C400" s="5" t="str">
        <f>"1914010000402128"</f>
        <v>1914010000402128</v>
      </c>
      <c r="D400" s="5" t="s">
        <v>26</v>
      </c>
      <c r="E400" s="5" t="s">
        <v>20</v>
      </c>
      <c r="F400" s="5" t="str">
        <f t="shared" si="35"/>
        <v>2019-03-20</v>
      </c>
      <c r="G400" s="6" t="str">
        <f t="shared" si="36"/>
        <v>1500</v>
      </c>
    </row>
    <row r="401" spans="1:7">
      <c r="A401" s="7">
        <v>399</v>
      </c>
      <c r="B401" s="5" t="s">
        <v>424</v>
      </c>
      <c r="C401" s="5" t="str">
        <f>"1914010000402129"</f>
        <v>1914010000402129</v>
      </c>
      <c r="D401" s="5" t="s">
        <v>26</v>
      </c>
      <c r="E401" s="5" t="s">
        <v>20</v>
      </c>
      <c r="F401" s="5" t="str">
        <f t="shared" si="35"/>
        <v>2019-03-20</v>
      </c>
      <c r="G401" s="6" t="str">
        <f t="shared" si="36"/>
        <v>1500</v>
      </c>
    </row>
    <row r="402" spans="1:7">
      <c r="A402" s="7">
        <v>400</v>
      </c>
      <c r="B402" s="5" t="s">
        <v>425</v>
      </c>
      <c r="C402" s="5" t="str">
        <f>"1914010000402130"</f>
        <v>1914010000402130</v>
      </c>
      <c r="D402" s="5" t="s">
        <v>26</v>
      </c>
      <c r="E402" s="5" t="s">
        <v>20</v>
      </c>
      <c r="F402" s="5" t="str">
        <f t="shared" si="35"/>
        <v>2019-03-20</v>
      </c>
      <c r="G402" s="6" t="str">
        <f t="shared" si="36"/>
        <v>1500</v>
      </c>
    </row>
    <row r="403" spans="1:7">
      <c r="A403" s="7">
        <v>401</v>
      </c>
      <c r="B403" s="5" t="s">
        <v>426</v>
      </c>
      <c r="C403" s="5" t="str">
        <f>"1914010000402131"</f>
        <v>1914010000402131</v>
      </c>
      <c r="D403" s="5" t="s">
        <v>26</v>
      </c>
      <c r="E403" s="5" t="s">
        <v>20</v>
      </c>
      <c r="F403" s="5" t="str">
        <f t="shared" si="35"/>
        <v>2019-03-20</v>
      </c>
      <c r="G403" s="6" t="str">
        <f t="shared" si="36"/>
        <v>1500</v>
      </c>
    </row>
    <row r="404" spans="1:7">
      <c r="A404" s="7">
        <v>402</v>
      </c>
      <c r="B404" s="5" t="s">
        <v>427</v>
      </c>
      <c r="C404" s="5" t="str">
        <f>"1914010000402132"</f>
        <v>1914010000402132</v>
      </c>
      <c r="D404" s="5" t="s">
        <v>26</v>
      </c>
      <c r="E404" s="5" t="s">
        <v>20</v>
      </c>
      <c r="F404" s="5" t="str">
        <f t="shared" si="35"/>
        <v>2019-03-20</v>
      </c>
      <c r="G404" s="6" t="str">
        <f t="shared" si="36"/>
        <v>1500</v>
      </c>
    </row>
    <row r="405" spans="1:7">
      <c r="A405" s="7">
        <v>403</v>
      </c>
      <c r="B405" s="5" t="s">
        <v>428</v>
      </c>
      <c r="C405" s="5" t="str">
        <f>"1914010000402133"</f>
        <v>1914010000402133</v>
      </c>
      <c r="D405" s="5" t="s">
        <v>26</v>
      </c>
      <c r="E405" s="5" t="s">
        <v>20</v>
      </c>
      <c r="F405" s="5" t="str">
        <f t="shared" si="35"/>
        <v>2019-03-20</v>
      </c>
      <c r="G405" s="6" t="str">
        <f t="shared" si="36"/>
        <v>1500</v>
      </c>
    </row>
    <row r="406" spans="1:7">
      <c r="A406" s="7">
        <v>404</v>
      </c>
      <c r="B406" s="5" t="s">
        <v>429</v>
      </c>
      <c r="C406" s="5" t="str">
        <f>"1914010000402134"</f>
        <v>1914010000402134</v>
      </c>
      <c r="D406" s="5" t="s">
        <v>26</v>
      </c>
      <c r="E406" s="5" t="s">
        <v>20</v>
      </c>
      <c r="F406" s="5" t="str">
        <f t="shared" si="35"/>
        <v>2019-03-20</v>
      </c>
      <c r="G406" s="6" t="str">
        <f t="shared" si="36"/>
        <v>1500</v>
      </c>
    </row>
    <row r="407" spans="1:7">
      <c r="A407" s="7">
        <v>405</v>
      </c>
      <c r="B407" s="5" t="s">
        <v>430</v>
      </c>
      <c r="C407" s="5" t="str">
        <f>"1914010000402135"</f>
        <v>1914010000402135</v>
      </c>
      <c r="D407" s="5" t="s">
        <v>26</v>
      </c>
      <c r="E407" s="5" t="s">
        <v>20</v>
      </c>
      <c r="F407" s="5" t="str">
        <f t="shared" si="35"/>
        <v>2019-03-20</v>
      </c>
      <c r="G407" s="6" t="str">
        <f t="shared" si="36"/>
        <v>1500</v>
      </c>
    </row>
    <row r="408" spans="1:7">
      <c r="A408" s="7">
        <v>406</v>
      </c>
      <c r="B408" s="5" t="s">
        <v>431</v>
      </c>
      <c r="C408" s="5" t="str">
        <f>"1914010000402136"</f>
        <v>1914010000402136</v>
      </c>
      <c r="D408" s="5" t="s">
        <v>26</v>
      </c>
      <c r="E408" s="5" t="s">
        <v>20</v>
      </c>
      <c r="F408" s="5" t="str">
        <f t="shared" si="35"/>
        <v>2019-03-20</v>
      </c>
      <c r="G408" s="6" t="str">
        <f t="shared" si="36"/>
        <v>1500</v>
      </c>
    </row>
    <row r="409" spans="1:7">
      <c r="A409" s="7">
        <v>407</v>
      </c>
      <c r="B409" s="5" t="s">
        <v>432</v>
      </c>
      <c r="C409" s="5" t="str">
        <f>"1914010000402137"</f>
        <v>1914010000402137</v>
      </c>
      <c r="D409" s="5" t="s">
        <v>26</v>
      </c>
      <c r="E409" s="5" t="s">
        <v>20</v>
      </c>
      <c r="F409" s="5" t="str">
        <f t="shared" si="35"/>
        <v>2019-03-20</v>
      </c>
      <c r="G409" s="6" t="str">
        <f t="shared" si="36"/>
        <v>1500</v>
      </c>
    </row>
    <row r="410" spans="1:7">
      <c r="A410" s="7">
        <v>408</v>
      </c>
      <c r="B410" s="5" t="s">
        <v>433</v>
      </c>
      <c r="C410" s="5" t="str">
        <f>"1914010000402138"</f>
        <v>1914010000402138</v>
      </c>
      <c r="D410" s="5" t="s">
        <v>26</v>
      </c>
      <c r="E410" s="5" t="s">
        <v>20</v>
      </c>
      <c r="F410" s="5" t="str">
        <f t="shared" si="35"/>
        <v>2019-03-20</v>
      </c>
      <c r="G410" s="6" t="str">
        <f t="shared" si="36"/>
        <v>1500</v>
      </c>
    </row>
    <row r="411" spans="1:7">
      <c r="A411" s="7">
        <v>409</v>
      </c>
      <c r="B411" s="5" t="s">
        <v>434</v>
      </c>
      <c r="C411" s="5" t="str">
        <f>"1914010000402139"</f>
        <v>1914010000402139</v>
      </c>
      <c r="D411" s="5" t="s">
        <v>26</v>
      </c>
      <c r="E411" s="5" t="s">
        <v>20</v>
      </c>
      <c r="F411" s="5" t="str">
        <f t="shared" si="35"/>
        <v>2019-03-20</v>
      </c>
      <c r="G411" s="6" t="str">
        <f t="shared" si="36"/>
        <v>1500</v>
      </c>
    </row>
    <row r="412" spans="1:7">
      <c r="A412" s="7">
        <v>410</v>
      </c>
      <c r="B412" s="5" t="s">
        <v>435</v>
      </c>
      <c r="C412" s="5" t="str">
        <f>"1914010000402140"</f>
        <v>1914010000402140</v>
      </c>
      <c r="D412" s="5" t="s">
        <v>26</v>
      </c>
      <c r="E412" s="5" t="s">
        <v>20</v>
      </c>
      <c r="F412" s="5" t="str">
        <f t="shared" si="35"/>
        <v>2019-03-20</v>
      </c>
      <c r="G412" s="6" t="str">
        <f t="shared" si="36"/>
        <v>1500</v>
      </c>
    </row>
    <row r="413" spans="1:7">
      <c r="A413" s="7">
        <v>411</v>
      </c>
      <c r="B413" s="5" t="s">
        <v>436</v>
      </c>
      <c r="C413" s="5" t="str">
        <f>"1914010000402141"</f>
        <v>1914010000402141</v>
      </c>
      <c r="D413" s="5" t="s">
        <v>26</v>
      </c>
      <c r="E413" s="5" t="s">
        <v>20</v>
      </c>
      <c r="F413" s="5" t="str">
        <f t="shared" si="35"/>
        <v>2019-03-20</v>
      </c>
      <c r="G413" s="6" t="str">
        <f t="shared" si="36"/>
        <v>1500</v>
      </c>
    </row>
    <row r="414" spans="1:7">
      <c r="A414" s="7">
        <v>412</v>
      </c>
      <c r="B414" s="5" t="s">
        <v>437</v>
      </c>
      <c r="C414" s="5" t="str">
        <f>"1914010000402142"</f>
        <v>1914010000402142</v>
      </c>
      <c r="D414" s="5" t="s">
        <v>26</v>
      </c>
      <c r="E414" s="5" t="s">
        <v>20</v>
      </c>
      <c r="F414" s="5" t="str">
        <f t="shared" si="35"/>
        <v>2019-03-20</v>
      </c>
      <c r="G414" s="6" t="str">
        <f t="shared" si="36"/>
        <v>1500</v>
      </c>
    </row>
    <row r="415" spans="1:7">
      <c r="A415" s="7">
        <v>413</v>
      </c>
      <c r="B415" s="5" t="s">
        <v>438</v>
      </c>
      <c r="C415" s="5" t="str">
        <f>"1914010000402143"</f>
        <v>1914010000402143</v>
      </c>
      <c r="D415" s="5" t="s">
        <v>26</v>
      </c>
      <c r="E415" s="5" t="s">
        <v>20</v>
      </c>
      <c r="F415" s="5" t="str">
        <f t="shared" si="35"/>
        <v>2019-03-20</v>
      </c>
      <c r="G415" s="6" t="str">
        <f t="shared" si="36"/>
        <v>1500</v>
      </c>
    </row>
    <row r="416" spans="1:7">
      <c r="A416" s="7">
        <v>414</v>
      </c>
      <c r="B416" s="5" t="s">
        <v>439</v>
      </c>
      <c r="C416" s="5" t="str">
        <f>"1914010000402144"</f>
        <v>1914010000402144</v>
      </c>
      <c r="D416" s="5" t="s">
        <v>26</v>
      </c>
      <c r="E416" s="5" t="s">
        <v>20</v>
      </c>
      <c r="F416" s="5" t="str">
        <f t="shared" si="35"/>
        <v>2019-03-20</v>
      </c>
      <c r="G416" s="6" t="str">
        <f t="shared" si="36"/>
        <v>1500</v>
      </c>
    </row>
    <row r="417" spans="1:7">
      <c r="A417" s="7">
        <v>415</v>
      </c>
      <c r="B417" s="5" t="s">
        <v>440</v>
      </c>
      <c r="C417" s="5" t="str">
        <f>"1914010000402145"</f>
        <v>1914010000402145</v>
      </c>
      <c r="D417" s="5" t="s">
        <v>26</v>
      </c>
      <c r="E417" s="5" t="s">
        <v>20</v>
      </c>
      <c r="F417" s="5" t="str">
        <f t="shared" si="35"/>
        <v>2019-03-20</v>
      </c>
      <c r="G417" s="6" t="str">
        <f t="shared" si="36"/>
        <v>1500</v>
      </c>
    </row>
    <row r="418" spans="1:7">
      <c r="A418" s="7">
        <v>416</v>
      </c>
      <c r="B418" s="5" t="s">
        <v>441</v>
      </c>
      <c r="C418" s="5" t="str">
        <f>"1914010000402146"</f>
        <v>1914010000402146</v>
      </c>
      <c r="D418" s="5" t="s">
        <v>26</v>
      </c>
      <c r="E418" s="5" t="s">
        <v>20</v>
      </c>
      <c r="F418" s="5" t="str">
        <f t="shared" si="35"/>
        <v>2019-03-20</v>
      </c>
      <c r="G418" s="6" t="str">
        <f t="shared" si="36"/>
        <v>1500</v>
      </c>
    </row>
    <row r="419" spans="1:7">
      <c r="A419" s="7">
        <v>417</v>
      </c>
      <c r="B419" s="5" t="s">
        <v>442</v>
      </c>
      <c r="C419" s="5" t="str">
        <f>"1914010000402147"</f>
        <v>1914010000402147</v>
      </c>
      <c r="D419" s="5" t="s">
        <v>26</v>
      </c>
      <c r="E419" s="5" t="s">
        <v>20</v>
      </c>
      <c r="F419" s="5" t="str">
        <f t="shared" si="35"/>
        <v>2019-03-20</v>
      </c>
      <c r="G419" s="6" t="str">
        <f t="shared" si="36"/>
        <v>1500</v>
      </c>
    </row>
    <row r="420" spans="1:7">
      <c r="A420" s="7">
        <v>418</v>
      </c>
      <c r="B420" s="5" t="s">
        <v>443</v>
      </c>
      <c r="C420" s="5" t="str">
        <f>"1914010000402148"</f>
        <v>1914010000402148</v>
      </c>
      <c r="D420" s="5" t="s">
        <v>26</v>
      </c>
      <c r="E420" s="5" t="s">
        <v>20</v>
      </c>
      <c r="F420" s="5" t="str">
        <f t="shared" si="35"/>
        <v>2019-03-20</v>
      </c>
      <c r="G420" s="6" t="str">
        <f t="shared" si="36"/>
        <v>1500</v>
      </c>
    </row>
    <row r="421" spans="1:7">
      <c r="A421" s="7">
        <v>419</v>
      </c>
      <c r="B421" s="5" t="s">
        <v>444</v>
      </c>
      <c r="C421" s="5" t="str">
        <f>"1914010000402149"</f>
        <v>1914010000402149</v>
      </c>
      <c r="D421" s="5" t="s">
        <v>26</v>
      </c>
      <c r="E421" s="5" t="s">
        <v>20</v>
      </c>
      <c r="F421" s="5" t="str">
        <f t="shared" si="35"/>
        <v>2019-03-20</v>
      </c>
      <c r="G421" s="6" t="str">
        <f t="shared" si="36"/>
        <v>1500</v>
      </c>
    </row>
    <row r="422" spans="1:7">
      <c r="A422" s="7">
        <v>420</v>
      </c>
      <c r="B422" s="5" t="s">
        <v>445</v>
      </c>
      <c r="C422" s="5" t="str">
        <f>"1914010000402151"</f>
        <v>1914010000402151</v>
      </c>
      <c r="D422" s="5" t="s">
        <v>26</v>
      </c>
      <c r="E422" s="5" t="s">
        <v>20</v>
      </c>
      <c r="F422" s="5" t="str">
        <f t="shared" si="35"/>
        <v>2019-03-20</v>
      </c>
      <c r="G422" s="6" t="str">
        <f t="shared" si="36"/>
        <v>1500</v>
      </c>
    </row>
    <row r="423" spans="1:7">
      <c r="A423" s="7">
        <v>421</v>
      </c>
      <c r="B423" s="5" t="s">
        <v>446</v>
      </c>
      <c r="C423" s="5" t="str">
        <f>"1914010000402152"</f>
        <v>1914010000402152</v>
      </c>
      <c r="D423" s="5" t="s">
        <v>26</v>
      </c>
      <c r="E423" s="5" t="s">
        <v>20</v>
      </c>
      <c r="F423" s="5" t="str">
        <f t="shared" si="35"/>
        <v>2019-03-20</v>
      </c>
      <c r="G423" s="6" t="str">
        <f t="shared" si="36"/>
        <v>1500</v>
      </c>
    </row>
    <row r="424" spans="1:7">
      <c r="A424" s="7">
        <v>422</v>
      </c>
      <c r="B424" s="5" t="s">
        <v>447</v>
      </c>
      <c r="C424" s="5" t="str">
        <f>"1914010000402153"</f>
        <v>1914010000402153</v>
      </c>
      <c r="D424" s="5" t="s">
        <v>26</v>
      </c>
      <c r="E424" s="5" t="s">
        <v>20</v>
      </c>
      <c r="F424" s="5" t="str">
        <f t="shared" si="35"/>
        <v>2019-03-20</v>
      </c>
      <c r="G424" s="6" t="str">
        <f t="shared" si="36"/>
        <v>1500</v>
      </c>
    </row>
    <row r="425" spans="1:7">
      <c r="A425" s="7">
        <v>423</v>
      </c>
      <c r="B425" s="5" t="s">
        <v>448</v>
      </c>
      <c r="C425" s="5" t="str">
        <f>"1914010000402154"</f>
        <v>1914010000402154</v>
      </c>
      <c r="D425" s="5" t="s">
        <v>26</v>
      </c>
      <c r="E425" s="5" t="s">
        <v>20</v>
      </c>
      <c r="F425" s="5" t="str">
        <f t="shared" si="35"/>
        <v>2019-03-20</v>
      </c>
      <c r="G425" s="6" t="str">
        <f t="shared" si="36"/>
        <v>1500</v>
      </c>
    </row>
    <row r="426" spans="1:7">
      <c r="A426" s="7">
        <v>424</v>
      </c>
      <c r="B426" s="5" t="s">
        <v>449</v>
      </c>
      <c r="C426" s="5" t="str">
        <f>"1914010000402155"</f>
        <v>1914010000402155</v>
      </c>
      <c r="D426" s="5" t="s">
        <v>26</v>
      </c>
      <c r="E426" s="5" t="s">
        <v>20</v>
      </c>
      <c r="F426" s="5" t="str">
        <f t="shared" si="35"/>
        <v>2019-03-20</v>
      </c>
      <c r="G426" s="6" t="str">
        <f t="shared" si="36"/>
        <v>1500</v>
      </c>
    </row>
    <row r="427" spans="1:7">
      <c r="A427" s="7">
        <v>425</v>
      </c>
      <c r="B427" s="5" t="s">
        <v>450</v>
      </c>
      <c r="C427" s="5" t="str">
        <f>"1914010000402156"</f>
        <v>1914010000402156</v>
      </c>
      <c r="D427" s="5" t="s">
        <v>26</v>
      </c>
      <c r="E427" s="5" t="s">
        <v>20</v>
      </c>
      <c r="F427" s="5" t="str">
        <f t="shared" si="35"/>
        <v>2019-03-20</v>
      </c>
      <c r="G427" s="6" t="str">
        <f t="shared" si="36"/>
        <v>1500</v>
      </c>
    </row>
    <row r="428" spans="1:7">
      <c r="A428" s="7">
        <v>426</v>
      </c>
      <c r="B428" s="5" t="s">
        <v>451</v>
      </c>
      <c r="C428" s="5" t="str">
        <f>"1914010000402157"</f>
        <v>1914010000402157</v>
      </c>
      <c r="D428" s="5" t="s">
        <v>26</v>
      </c>
      <c r="E428" s="5" t="s">
        <v>20</v>
      </c>
      <c r="F428" s="5" t="str">
        <f t="shared" si="35"/>
        <v>2019-03-20</v>
      </c>
      <c r="G428" s="6" t="str">
        <f t="shared" si="36"/>
        <v>1500</v>
      </c>
    </row>
    <row r="429" spans="1:7">
      <c r="A429" s="7">
        <v>427</v>
      </c>
      <c r="B429" s="5" t="s">
        <v>452</v>
      </c>
      <c r="C429" s="5" t="str">
        <f>"1914010000402158"</f>
        <v>1914010000402158</v>
      </c>
      <c r="D429" s="5" t="s">
        <v>26</v>
      </c>
      <c r="E429" s="5" t="s">
        <v>20</v>
      </c>
      <c r="F429" s="5" t="str">
        <f t="shared" si="35"/>
        <v>2019-03-20</v>
      </c>
      <c r="G429" s="6" t="str">
        <f t="shared" si="36"/>
        <v>1500</v>
      </c>
    </row>
    <row r="430" spans="1:7">
      <c r="A430" s="7">
        <v>428</v>
      </c>
      <c r="B430" s="5" t="s">
        <v>453</v>
      </c>
      <c r="C430" s="5" t="str">
        <f>"1914010000402159"</f>
        <v>1914010000402159</v>
      </c>
      <c r="D430" s="5" t="s">
        <v>26</v>
      </c>
      <c r="E430" s="5" t="s">
        <v>20</v>
      </c>
      <c r="F430" s="5" t="str">
        <f t="shared" si="35"/>
        <v>2019-03-20</v>
      </c>
      <c r="G430" s="6" t="str">
        <f t="shared" si="36"/>
        <v>1500</v>
      </c>
    </row>
    <row r="431" spans="1:7">
      <c r="A431" s="7">
        <v>429</v>
      </c>
      <c r="B431" s="5" t="s">
        <v>454</v>
      </c>
      <c r="C431" s="5" t="str">
        <f>"1914010000402160"</f>
        <v>1914010000402160</v>
      </c>
      <c r="D431" s="5" t="s">
        <v>26</v>
      </c>
      <c r="E431" s="5" t="s">
        <v>20</v>
      </c>
      <c r="F431" s="5" t="str">
        <f t="shared" si="35"/>
        <v>2019-03-20</v>
      </c>
      <c r="G431" s="6" t="str">
        <f t="shared" si="36"/>
        <v>1500</v>
      </c>
    </row>
    <row r="432" spans="1:7">
      <c r="A432" s="7">
        <v>430</v>
      </c>
      <c r="B432" s="5" t="s">
        <v>455</v>
      </c>
      <c r="C432" s="5" t="str">
        <f>"1914010000402161"</f>
        <v>1914010000402161</v>
      </c>
      <c r="D432" s="5" t="s">
        <v>26</v>
      </c>
      <c r="E432" s="5" t="s">
        <v>20</v>
      </c>
      <c r="F432" s="5" t="str">
        <f t="shared" si="35"/>
        <v>2019-03-20</v>
      </c>
      <c r="G432" s="6" t="str">
        <f t="shared" si="36"/>
        <v>1500</v>
      </c>
    </row>
    <row r="433" spans="1:7">
      <c r="A433" s="7">
        <v>431</v>
      </c>
      <c r="B433" s="5" t="s">
        <v>456</v>
      </c>
      <c r="C433" s="5" t="str">
        <f>"1914010000402163"</f>
        <v>1914010000402163</v>
      </c>
      <c r="D433" s="5" t="s">
        <v>26</v>
      </c>
      <c r="E433" s="5" t="s">
        <v>20</v>
      </c>
      <c r="F433" s="5" t="str">
        <f t="shared" si="35"/>
        <v>2019-03-20</v>
      </c>
      <c r="G433" s="6" t="str">
        <f t="shared" si="36"/>
        <v>1500</v>
      </c>
    </row>
    <row r="434" spans="1:7">
      <c r="A434" s="7">
        <v>432</v>
      </c>
      <c r="B434" s="5" t="s">
        <v>457</v>
      </c>
      <c r="C434" s="5" t="str">
        <f>"1914010000402164"</f>
        <v>1914010000402164</v>
      </c>
      <c r="D434" s="5" t="s">
        <v>26</v>
      </c>
      <c r="E434" s="5" t="s">
        <v>20</v>
      </c>
      <c r="F434" s="5" t="str">
        <f t="shared" si="35"/>
        <v>2019-03-20</v>
      </c>
      <c r="G434" s="6" t="str">
        <f t="shared" si="36"/>
        <v>1500</v>
      </c>
    </row>
    <row r="435" spans="1:7">
      <c r="A435" s="7">
        <v>433</v>
      </c>
      <c r="B435" s="5" t="s">
        <v>458</v>
      </c>
      <c r="C435" s="5" t="str">
        <f>"1914010000402165"</f>
        <v>1914010000402165</v>
      </c>
      <c r="D435" s="5" t="s">
        <v>26</v>
      </c>
      <c r="E435" s="5" t="s">
        <v>20</v>
      </c>
      <c r="F435" s="5" t="str">
        <f t="shared" ref="F435:F498" si="37">"2019-03-20"</f>
        <v>2019-03-20</v>
      </c>
      <c r="G435" s="6" t="str">
        <f t="shared" si="36"/>
        <v>1500</v>
      </c>
    </row>
    <row r="436" spans="1:7">
      <c r="A436" s="7">
        <v>434</v>
      </c>
      <c r="B436" s="5" t="s">
        <v>459</v>
      </c>
      <c r="C436" s="5" t="str">
        <f>"1914010000402166"</f>
        <v>1914010000402166</v>
      </c>
      <c r="D436" s="5" t="s">
        <v>26</v>
      </c>
      <c r="E436" s="5" t="s">
        <v>20</v>
      </c>
      <c r="F436" s="5" t="str">
        <f t="shared" si="37"/>
        <v>2019-03-20</v>
      </c>
      <c r="G436" s="6" t="str">
        <f t="shared" si="36"/>
        <v>1500</v>
      </c>
    </row>
    <row r="437" spans="1:7">
      <c r="A437" s="7">
        <v>435</v>
      </c>
      <c r="B437" s="5" t="s">
        <v>460</v>
      </c>
      <c r="C437" s="5" t="str">
        <f>"1914010000402167"</f>
        <v>1914010000402167</v>
      </c>
      <c r="D437" s="5" t="s">
        <v>26</v>
      </c>
      <c r="E437" s="5" t="s">
        <v>20</v>
      </c>
      <c r="F437" s="5" t="str">
        <f t="shared" si="37"/>
        <v>2019-03-20</v>
      </c>
      <c r="G437" s="6" t="str">
        <f t="shared" si="36"/>
        <v>1500</v>
      </c>
    </row>
    <row r="438" spans="1:7">
      <c r="A438" s="7">
        <v>436</v>
      </c>
      <c r="B438" s="5" t="s">
        <v>461</v>
      </c>
      <c r="C438" s="5" t="str">
        <f>"1914010000402168"</f>
        <v>1914010000402168</v>
      </c>
      <c r="D438" s="5" t="s">
        <v>26</v>
      </c>
      <c r="E438" s="5" t="s">
        <v>20</v>
      </c>
      <c r="F438" s="5" t="str">
        <f t="shared" si="37"/>
        <v>2019-03-20</v>
      </c>
      <c r="G438" s="6" t="str">
        <f t="shared" si="36"/>
        <v>1500</v>
      </c>
    </row>
    <row r="439" spans="1:7">
      <c r="A439" s="7">
        <v>437</v>
      </c>
      <c r="B439" s="5" t="s">
        <v>462</v>
      </c>
      <c r="C439" s="5" t="str">
        <f>"1914010000402169"</f>
        <v>1914010000402169</v>
      </c>
      <c r="D439" s="5" t="s">
        <v>26</v>
      </c>
      <c r="E439" s="5" t="s">
        <v>20</v>
      </c>
      <c r="F439" s="5" t="str">
        <f t="shared" si="37"/>
        <v>2019-03-20</v>
      </c>
      <c r="G439" s="6" t="str">
        <f t="shared" si="36"/>
        <v>1500</v>
      </c>
    </row>
    <row r="440" spans="1:7">
      <c r="A440" s="7">
        <v>438</v>
      </c>
      <c r="B440" s="5" t="s">
        <v>463</v>
      </c>
      <c r="C440" s="5" t="str">
        <f>"1914010000402170"</f>
        <v>1914010000402170</v>
      </c>
      <c r="D440" s="5" t="s">
        <v>26</v>
      </c>
      <c r="E440" s="5" t="s">
        <v>20</v>
      </c>
      <c r="F440" s="5" t="str">
        <f t="shared" si="37"/>
        <v>2019-03-20</v>
      </c>
      <c r="G440" s="6" t="str">
        <f t="shared" si="36"/>
        <v>1500</v>
      </c>
    </row>
    <row r="441" spans="1:7">
      <c r="A441" s="7">
        <v>439</v>
      </c>
      <c r="B441" s="5" t="s">
        <v>464</v>
      </c>
      <c r="C441" s="5" t="str">
        <f>"1914010000402171"</f>
        <v>1914010000402171</v>
      </c>
      <c r="D441" s="5" t="s">
        <v>26</v>
      </c>
      <c r="E441" s="5" t="s">
        <v>20</v>
      </c>
      <c r="F441" s="5" t="str">
        <f t="shared" si="37"/>
        <v>2019-03-20</v>
      </c>
      <c r="G441" s="6" t="str">
        <f t="shared" si="36"/>
        <v>1500</v>
      </c>
    </row>
    <row r="442" spans="1:7">
      <c r="A442" s="7">
        <v>440</v>
      </c>
      <c r="B442" s="5" t="s">
        <v>465</v>
      </c>
      <c r="C442" s="5" t="str">
        <f>"1914010000402172"</f>
        <v>1914010000402172</v>
      </c>
      <c r="D442" s="5" t="s">
        <v>26</v>
      </c>
      <c r="E442" s="5" t="s">
        <v>20</v>
      </c>
      <c r="F442" s="5" t="str">
        <f t="shared" si="37"/>
        <v>2019-03-20</v>
      </c>
      <c r="G442" s="6" t="str">
        <f t="shared" si="36"/>
        <v>1500</v>
      </c>
    </row>
    <row r="443" spans="1:7">
      <c r="A443" s="7">
        <v>441</v>
      </c>
      <c r="B443" s="5" t="s">
        <v>466</v>
      </c>
      <c r="C443" s="5" t="str">
        <f>"1914010000402173"</f>
        <v>1914010000402173</v>
      </c>
      <c r="D443" s="5" t="s">
        <v>26</v>
      </c>
      <c r="E443" s="5" t="s">
        <v>20</v>
      </c>
      <c r="F443" s="5" t="str">
        <f t="shared" si="37"/>
        <v>2019-03-20</v>
      </c>
      <c r="G443" s="6" t="str">
        <f t="shared" si="36"/>
        <v>1500</v>
      </c>
    </row>
    <row r="444" spans="1:7">
      <c r="A444" s="7">
        <v>442</v>
      </c>
      <c r="B444" s="5" t="s">
        <v>467</v>
      </c>
      <c r="C444" s="5" t="str">
        <f>"1914010000402174"</f>
        <v>1914010000402174</v>
      </c>
      <c r="D444" s="5" t="s">
        <v>26</v>
      </c>
      <c r="E444" s="5" t="s">
        <v>20</v>
      </c>
      <c r="F444" s="5" t="str">
        <f t="shared" si="37"/>
        <v>2019-03-20</v>
      </c>
      <c r="G444" s="6" t="str">
        <f t="shared" si="36"/>
        <v>1500</v>
      </c>
    </row>
    <row r="445" spans="1:7">
      <c r="A445" s="7">
        <v>443</v>
      </c>
      <c r="B445" s="5" t="s">
        <v>468</v>
      </c>
      <c r="C445" s="5" t="str">
        <f>"1914010000402175"</f>
        <v>1914010000402175</v>
      </c>
      <c r="D445" s="5" t="s">
        <v>26</v>
      </c>
      <c r="E445" s="5" t="s">
        <v>20</v>
      </c>
      <c r="F445" s="5" t="str">
        <f t="shared" si="37"/>
        <v>2019-03-20</v>
      </c>
      <c r="G445" s="6" t="str">
        <f t="shared" si="36"/>
        <v>1500</v>
      </c>
    </row>
    <row r="446" spans="1:7">
      <c r="A446" s="7">
        <v>444</v>
      </c>
      <c r="B446" s="5" t="s">
        <v>469</v>
      </c>
      <c r="C446" s="5" t="str">
        <f>"1914010000402176"</f>
        <v>1914010000402176</v>
      </c>
      <c r="D446" s="5" t="s">
        <v>26</v>
      </c>
      <c r="E446" s="5" t="s">
        <v>20</v>
      </c>
      <c r="F446" s="5" t="str">
        <f t="shared" si="37"/>
        <v>2019-03-20</v>
      </c>
      <c r="G446" s="6" t="str">
        <f t="shared" si="36"/>
        <v>1500</v>
      </c>
    </row>
    <row r="447" spans="1:7">
      <c r="A447" s="7">
        <v>445</v>
      </c>
      <c r="B447" s="5" t="s">
        <v>470</v>
      </c>
      <c r="C447" s="5" t="str">
        <f>"1914010000402177"</f>
        <v>1914010000402177</v>
      </c>
      <c r="D447" s="5" t="s">
        <v>26</v>
      </c>
      <c r="E447" s="5" t="s">
        <v>20</v>
      </c>
      <c r="F447" s="5" t="str">
        <f t="shared" si="37"/>
        <v>2019-03-20</v>
      </c>
      <c r="G447" s="6" t="str">
        <f t="shared" si="36"/>
        <v>1500</v>
      </c>
    </row>
    <row r="448" spans="1:7">
      <c r="A448" s="7">
        <v>446</v>
      </c>
      <c r="B448" s="5" t="s">
        <v>471</v>
      </c>
      <c r="C448" s="5" t="str">
        <f>"1914010000402178"</f>
        <v>1914010000402178</v>
      </c>
      <c r="D448" s="5" t="s">
        <v>26</v>
      </c>
      <c r="E448" s="5" t="s">
        <v>20</v>
      </c>
      <c r="F448" s="5" t="str">
        <f t="shared" si="37"/>
        <v>2019-03-20</v>
      </c>
      <c r="G448" s="6" t="str">
        <f t="shared" si="36"/>
        <v>1500</v>
      </c>
    </row>
    <row r="449" spans="1:7">
      <c r="A449" s="7">
        <v>447</v>
      </c>
      <c r="B449" s="5" t="s">
        <v>472</v>
      </c>
      <c r="C449" s="5" t="str">
        <f>"1914010000402179"</f>
        <v>1914010000402179</v>
      </c>
      <c r="D449" s="5" t="s">
        <v>26</v>
      </c>
      <c r="E449" s="5" t="s">
        <v>20</v>
      </c>
      <c r="F449" s="5" t="str">
        <f t="shared" si="37"/>
        <v>2019-03-20</v>
      </c>
      <c r="G449" s="6" t="str">
        <f t="shared" si="36"/>
        <v>1500</v>
      </c>
    </row>
    <row r="450" spans="1:7">
      <c r="A450" s="7">
        <v>448</v>
      </c>
      <c r="B450" s="5" t="s">
        <v>473</v>
      </c>
      <c r="C450" s="5" t="str">
        <f>"1914010000402180"</f>
        <v>1914010000402180</v>
      </c>
      <c r="D450" s="5" t="s">
        <v>26</v>
      </c>
      <c r="E450" s="5" t="s">
        <v>20</v>
      </c>
      <c r="F450" s="5" t="str">
        <f t="shared" si="37"/>
        <v>2019-03-20</v>
      </c>
      <c r="G450" s="6" t="str">
        <f t="shared" si="36"/>
        <v>1500</v>
      </c>
    </row>
    <row r="451" spans="1:7">
      <c r="A451" s="7">
        <v>449</v>
      </c>
      <c r="B451" s="5" t="s">
        <v>474</v>
      </c>
      <c r="C451" s="5" t="str">
        <f>"1914010000402181"</f>
        <v>1914010000402181</v>
      </c>
      <c r="D451" s="5" t="s">
        <v>26</v>
      </c>
      <c r="E451" s="5" t="s">
        <v>20</v>
      </c>
      <c r="F451" s="5" t="str">
        <f t="shared" si="37"/>
        <v>2019-03-20</v>
      </c>
      <c r="G451" s="6" t="str">
        <f t="shared" si="36"/>
        <v>1500</v>
      </c>
    </row>
    <row r="452" spans="1:7">
      <c r="A452" s="7">
        <v>450</v>
      </c>
      <c r="B452" s="5" t="s">
        <v>475</v>
      </c>
      <c r="C452" s="5" t="str">
        <f>"1914010000402182"</f>
        <v>1914010000402182</v>
      </c>
      <c r="D452" s="5" t="s">
        <v>26</v>
      </c>
      <c r="E452" s="5" t="s">
        <v>20</v>
      </c>
      <c r="F452" s="5" t="str">
        <f t="shared" si="37"/>
        <v>2019-03-20</v>
      </c>
      <c r="G452" s="6" t="str">
        <f t="shared" si="36"/>
        <v>1500</v>
      </c>
    </row>
    <row r="453" spans="1:7">
      <c r="A453" s="7">
        <v>451</v>
      </c>
      <c r="B453" s="5" t="s">
        <v>476</v>
      </c>
      <c r="C453" s="5" t="str">
        <f>"1914010000402183"</f>
        <v>1914010000402183</v>
      </c>
      <c r="D453" s="5" t="s">
        <v>26</v>
      </c>
      <c r="E453" s="5" t="s">
        <v>20</v>
      </c>
      <c r="F453" s="5" t="str">
        <f t="shared" si="37"/>
        <v>2019-03-20</v>
      </c>
      <c r="G453" s="6" t="str">
        <f t="shared" si="36"/>
        <v>1500</v>
      </c>
    </row>
    <row r="454" spans="1:7">
      <c r="A454" s="7">
        <v>452</v>
      </c>
      <c r="B454" s="5" t="s">
        <v>477</v>
      </c>
      <c r="C454" s="5" t="str">
        <f>"1914010000402184"</f>
        <v>1914010000402184</v>
      </c>
      <c r="D454" s="5" t="s">
        <v>26</v>
      </c>
      <c r="E454" s="5" t="s">
        <v>20</v>
      </c>
      <c r="F454" s="5" t="str">
        <f t="shared" si="37"/>
        <v>2019-03-20</v>
      </c>
      <c r="G454" s="6" t="str">
        <f t="shared" si="36"/>
        <v>1500</v>
      </c>
    </row>
    <row r="455" spans="1:7">
      <c r="A455" s="7">
        <v>453</v>
      </c>
      <c r="B455" s="5" t="s">
        <v>478</v>
      </c>
      <c r="C455" s="5" t="str">
        <f>"1914010000402185"</f>
        <v>1914010000402185</v>
      </c>
      <c r="D455" s="5" t="s">
        <v>26</v>
      </c>
      <c r="E455" s="5" t="s">
        <v>20</v>
      </c>
      <c r="F455" s="5" t="str">
        <f t="shared" si="37"/>
        <v>2019-03-20</v>
      </c>
      <c r="G455" s="6" t="str">
        <f t="shared" si="36"/>
        <v>1500</v>
      </c>
    </row>
    <row r="456" spans="1:7">
      <c r="A456" s="7">
        <v>454</v>
      </c>
      <c r="B456" s="5" t="s">
        <v>245</v>
      </c>
      <c r="C456" s="5" t="str">
        <f>"1914010000402186"</f>
        <v>1914010000402186</v>
      </c>
      <c r="D456" s="5" t="s">
        <v>26</v>
      </c>
      <c r="E456" s="5" t="s">
        <v>20</v>
      </c>
      <c r="F456" s="5" t="str">
        <f t="shared" si="37"/>
        <v>2019-03-20</v>
      </c>
      <c r="G456" s="6" t="str">
        <f t="shared" ref="G456:G519" si="38">"1500"</f>
        <v>1500</v>
      </c>
    </row>
    <row r="457" spans="1:7">
      <c r="A457" s="7">
        <v>455</v>
      </c>
      <c r="B457" s="5" t="s">
        <v>479</v>
      </c>
      <c r="C457" s="5" t="str">
        <f>"1914010000402187"</f>
        <v>1914010000402187</v>
      </c>
      <c r="D457" s="5" t="s">
        <v>26</v>
      </c>
      <c r="E457" s="5" t="s">
        <v>20</v>
      </c>
      <c r="F457" s="5" t="str">
        <f t="shared" si="37"/>
        <v>2019-03-20</v>
      </c>
      <c r="G457" s="6" t="str">
        <f t="shared" si="38"/>
        <v>1500</v>
      </c>
    </row>
    <row r="458" spans="1:7">
      <c r="A458" s="7">
        <v>456</v>
      </c>
      <c r="B458" s="5" t="s">
        <v>480</v>
      </c>
      <c r="C458" s="5" t="str">
        <f>"1914010000402188"</f>
        <v>1914010000402188</v>
      </c>
      <c r="D458" s="5" t="s">
        <v>26</v>
      </c>
      <c r="E458" s="5" t="s">
        <v>20</v>
      </c>
      <c r="F458" s="5" t="str">
        <f t="shared" si="37"/>
        <v>2019-03-20</v>
      </c>
      <c r="G458" s="6" t="str">
        <f t="shared" si="38"/>
        <v>1500</v>
      </c>
    </row>
    <row r="459" spans="1:7">
      <c r="A459" s="7">
        <v>457</v>
      </c>
      <c r="B459" s="5" t="s">
        <v>481</v>
      </c>
      <c r="C459" s="5" t="str">
        <f>"1914010000402189"</f>
        <v>1914010000402189</v>
      </c>
      <c r="D459" s="5" t="s">
        <v>26</v>
      </c>
      <c r="E459" s="5" t="s">
        <v>20</v>
      </c>
      <c r="F459" s="5" t="str">
        <f t="shared" si="37"/>
        <v>2019-03-20</v>
      </c>
      <c r="G459" s="6" t="str">
        <f t="shared" si="38"/>
        <v>1500</v>
      </c>
    </row>
    <row r="460" spans="1:7">
      <c r="A460" s="7">
        <v>458</v>
      </c>
      <c r="B460" s="5" t="s">
        <v>482</v>
      </c>
      <c r="C460" s="5" t="str">
        <f>"1914010000402190"</f>
        <v>1914010000402190</v>
      </c>
      <c r="D460" s="5" t="s">
        <v>26</v>
      </c>
      <c r="E460" s="5" t="s">
        <v>20</v>
      </c>
      <c r="F460" s="5" t="str">
        <f t="shared" si="37"/>
        <v>2019-03-20</v>
      </c>
      <c r="G460" s="6" t="str">
        <f t="shared" si="38"/>
        <v>1500</v>
      </c>
    </row>
    <row r="461" spans="1:7">
      <c r="A461" s="7">
        <v>459</v>
      </c>
      <c r="B461" s="5" t="s">
        <v>483</v>
      </c>
      <c r="C461" s="5" t="str">
        <f>"1914010000402191"</f>
        <v>1914010000402191</v>
      </c>
      <c r="D461" s="5" t="s">
        <v>26</v>
      </c>
      <c r="E461" s="5" t="s">
        <v>20</v>
      </c>
      <c r="F461" s="5" t="str">
        <f t="shared" si="37"/>
        <v>2019-03-20</v>
      </c>
      <c r="G461" s="6" t="str">
        <f t="shared" si="38"/>
        <v>1500</v>
      </c>
    </row>
    <row r="462" spans="1:7">
      <c r="A462" s="7">
        <v>460</v>
      </c>
      <c r="B462" s="5" t="s">
        <v>484</v>
      </c>
      <c r="C462" s="5" t="str">
        <f>"1914010000402192"</f>
        <v>1914010000402192</v>
      </c>
      <c r="D462" s="5" t="s">
        <v>26</v>
      </c>
      <c r="E462" s="5" t="s">
        <v>20</v>
      </c>
      <c r="F462" s="5" t="str">
        <f t="shared" si="37"/>
        <v>2019-03-20</v>
      </c>
      <c r="G462" s="6" t="str">
        <f t="shared" si="38"/>
        <v>1500</v>
      </c>
    </row>
    <row r="463" spans="1:7">
      <c r="A463" s="7">
        <v>461</v>
      </c>
      <c r="B463" s="5" t="s">
        <v>485</v>
      </c>
      <c r="C463" s="5" t="str">
        <f>"1914010000402193"</f>
        <v>1914010000402193</v>
      </c>
      <c r="D463" s="5" t="s">
        <v>26</v>
      </c>
      <c r="E463" s="5" t="s">
        <v>20</v>
      </c>
      <c r="F463" s="5" t="str">
        <f t="shared" si="37"/>
        <v>2019-03-20</v>
      </c>
      <c r="G463" s="6" t="str">
        <f t="shared" si="38"/>
        <v>1500</v>
      </c>
    </row>
    <row r="464" spans="1:7">
      <c r="A464" s="7">
        <v>462</v>
      </c>
      <c r="B464" s="5" t="s">
        <v>486</v>
      </c>
      <c r="C464" s="5" t="str">
        <f>"1914010000402194"</f>
        <v>1914010000402194</v>
      </c>
      <c r="D464" s="5" t="s">
        <v>26</v>
      </c>
      <c r="E464" s="5" t="s">
        <v>20</v>
      </c>
      <c r="F464" s="5" t="str">
        <f t="shared" si="37"/>
        <v>2019-03-20</v>
      </c>
      <c r="G464" s="6" t="str">
        <f t="shared" si="38"/>
        <v>1500</v>
      </c>
    </row>
    <row r="465" spans="1:7">
      <c r="A465" s="7">
        <v>463</v>
      </c>
      <c r="B465" s="5" t="s">
        <v>487</v>
      </c>
      <c r="C465" s="5" t="str">
        <f>"1914010000402195"</f>
        <v>1914010000402195</v>
      </c>
      <c r="D465" s="5" t="s">
        <v>26</v>
      </c>
      <c r="E465" s="5" t="s">
        <v>20</v>
      </c>
      <c r="F465" s="5" t="str">
        <f t="shared" si="37"/>
        <v>2019-03-20</v>
      </c>
      <c r="G465" s="6" t="str">
        <f t="shared" si="38"/>
        <v>1500</v>
      </c>
    </row>
    <row r="466" spans="1:7">
      <c r="A466" s="7">
        <v>464</v>
      </c>
      <c r="B466" s="5" t="s">
        <v>488</v>
      </c>
      <c r="C466" s="5" t="str">
        <f>"1914010000402196"</f>
        <v>1914010000402196</v>
      </c>
      <c r="D466" s="5" t="s">
        <v>26</v>
      </c>
      <c r="E466" s="5" t="s">
        <v>20</v>
      </c>
      <c r="F466" s="5" t="str">
        <f t="shared" si="37"/>
        <v>2019-03-20</v>
      </c>
      <c r="G466" s="6" t="str">
        <f t="shared" si="38"/>
        <v>1500</v>
      </c>
    </row>
    <row r="467" spans="1:7">
      <c r="A467" s="7">
        <v>465</v>
      </c>
      <c r="B467" s="5" t="s">
        <v>489</v>
      </c>
      <c r="C467" s="5" t="str">
        <f>"1914010000402197"</f>
        <v>1914010000402197</v>
      </c>
      <c r="D467" s="5" t="s">
        <v>26</v>
      </c>
      <c r="E467" s="5" t="s">
        <v>20</v>
      </c>
      <c r="F467" s="5" t="str">
        <f t="shared" si="37"/>
        <v>2019-03-20</v>
      </c>
      <c r="G467" s="6" t="str">
        <f t="shared" si="38"/>
        <v>1500</v>
      </c>
    </row>
    <row r="468" spans="1:7">
      <c r="A468" s="7">
        <v>466</v>
      </c>
      <c r="B468" s="5" t="s">
        <v>490</v>
      </c>
      <c r="C468" s="5" t="str">
        <f>"1914010000402198"</f>
        <v>1914010000402198</v>
      </c>
      <c r="D468" s="5" t="s">
        <v>26</v>
      </c>
      <c r="E468" s="5" t="s">
        <v>20</v>
      </c>
      <c r="F468" s="5" t="str">
        <f t="shared" si="37"/>
        <v>2019-03-20</v>
      </c>
      <c r="G468" s="6" t="str">
        <f t="shared" si="38"/>
        <v>1500</v>
      </c>
    </row>
    <row r="469" spans="1:7">
      <c r="A469" s="7">
        <v>467</v>
      </c>
      <c r="B469" s="5" t="s">
        <v>491</v>
      </c>
      <c r="C469" s="5" t="str">
        <f>"1914010000402199"</f>
        <v>1914010000402199</v>
      </c>
      <c r="D469" s="5" t="s">
        <v>26</v>
      </c>
      <c r="E469" s="5" t="s">
        <v>20</v>
      </c>
      <c r="F469" s="5" t="str">
        <f t="shared" si="37"/>
        <v>2019-03-20</v>
      </c>
      <c r="G469" s="6" t="str">
        <f t="shared" si="38"/>
        <v>1500</v>
      </c>
    </row>
    <row r="470" spans="1:7">
      <c r="A470" s="7">
        <v>468</v>
      </c>
      <c r="B470" s="5" t="s">
        <v>492</v>
      </c>
      <c r="C470" s="5" t="str">
        <f>"1914010000402200"</f>
        <v>1914010000402200</v>
      </c>
      <c r="D470" s="5" t="s">
        <v>26</v>
      </c>
      <c r="E470" s="5" t="s">
        <v>20</v>
      </c>
      <c r="F470" s="5" t="str">
        <f t="shared" si="37"/>
        <v>2019-03-20</v>
      </c>
      <c r="G470" s="6" t="str">
        <f t="shared" si="38"/>
        <v>1500</v>
      </c>
    </row>
    <row r="471" spans="1:7">
      <c r="A471" s="7">
        <v>469</v>
      </c>
      <c r="B471" s="5" t="s">
        <v>493</v>
      </c>
      <c r="C471" s="5" t="str">
        <f>"1914010000402201"</f>
        <v>1914010000402201</v>
      </c>
      <c r="D471" s="5" t="s">
        <v>26</v>
      </c>
      <c r="E471" s="5" t="s">
        <v>20</v>
      </c>
      <c r="F471" s="5" t="str">
        <f t="shared" si="37"/>
        <v>2019-03-20</v>
      </c>
      <c r="G471" s="6" t="str">
        <f t="shared" si="38"/>
        <v>1500</v>
      </c>
    </row>
    <row r="472" spans="1:7">
      <c r="A472" s="7">
        <v>470</v>
      </c>
      <c r="B472" s="5" t="s">
        <v>494</v>
      </c>
      <c r="C472" s="5" t="str">
        <f>"1914010000402203"</f>
        <v>1914010000402203</v>
      </c>
      <c r="D472" s="5" t="s">
        <v>26</v>
      </c>
      <c r="E472" s="5" t="s">
        <v>20</v>
      </c>
      <c r="F472" s="5" t="str">
        <f t="shared" si="37"/>
        <v>2019-03-20</v>
      </c>
      <c r="G472" s="6" t="str">
        <f t="shared" si="38"/>
        <v>1500</v>
      </c>
    </row>
    <row r="473" spans="1:7">
      <c r="A473" s="7">
        <v>471</v>
      </c>
      <c r="B473" s="5" t="s">
        <v>495</v>
      </c>
      <c r="C473" s="5" t="str">
        <f>"1914010000402204"</f>
        <v>1914010000402204</v>
      </c>
      <c r="D473" s="5" t="s">
        <v>26</v>
      </c>
      <c r="E473" s="5" t="s">
        <v>20</v>
      </c>
      <c r="F473" s="5" t="str">
        <f t="shared" si="37"/>
        <v>2019-03-20</v>
      </c>
      <c r="G473" s="6" t="str">
        <f t="shared" si="38"/>
        <v>1500</v>
      </c>
    </row>
    <row r="474" spans="1:7">
      <c r="A474" s="7">
        <v>472</v>
      </c>
      <c r="B474" s="5" t="s">
        <v>324</v>
      </c>
      <c r="C474" s="5" t="str">
        <f>"1914010000402205"</f>
        <v>1914010000402205</v>
      </c>
      <c r="D474" s="5" t="s">
        <v>26</v>
      </c>
      <c r="E474" s="5" t="s">
        <v>20</v>
      </c>
      <c r="F474" s="5" t="str">
        <f t="shared" si="37"/>
        <v>2019-03-20</v>
      </c>
      <c r="G474" s="6" t="str">
        <f t="shared" si="38"/>
        <v>1500</v>
      </c>
    </row>
    <row r="475" spans="1:7">
      <c r="A475" s="7">
        <v>473</v>
      </c>
      <c r="B475" s="5" t="s">
        <v>496</v>
      </c>
      <c r="C475" s="5" t="str">
        <f>"1914010000402206"</f>
        <v>1914010000402206</v>
      </c>
      <c r="D475" s="5" t="s">
        <v>26</v>
      </c>
      <c r="E475" s="5" t="s">
        <v>20</v>
      </c>
      <c r="F475" s="5" t="str">
        <f t="shared" si="37"/>
        <v>2019-03-20</v>
      </c>
      <c r="G475" s="6" t="str">
        <f t="shared" si="38"/>
        <v>1500</v>
      </c>
    </row>
    <row r="476" spans="1:7">
      <c r="A476" s="7">
        <v>474</v>
      </c>
      <c r="B476" s="5" t="s">
        <v>497</v>
      </c>
      <c r="C476" s="5" t="str">
        <f>"1914010000402207"</f>
        <v>1914010000402207</v>
      </c>
      <c r="D476" s="5" t="s">
        <v>26</v>
      </c>
      <c r="E476" s="5" t="s">
        <v>20</v>
      </c>
      <c r="F476" s="5" t="str">
        <f t="shared" si="37"/>
        <v>2019-03-20</v>
      </c>
      <c r="G476" s="6" t="str">
        <f t="shared" si="38"/>
        <v>1500</v>
      </c>
    </row>
    <row r="477" spans="1:7">
      <c r="A477" s="7">
        <v>475</v>
      </c>
      <c r="B477" s="5" t="s">
        <v>498</v>
      </c>
      <c r="C477" s="5" t="str">
        <f>"1914010000402208"</f>
        <v>1914010000402208</v>
      </c>
      <c r="D477" s="5" t="s">
        <v>26</v>
      </c>
      <c r="E477" s="5" t="s">
        <v>20</v>
      </c>
      <c r="F477" s="5" t="str">
        <f t="shared" si="37"/>
        <v>2019-03-20</v>
      </c>
      <c r="G477" s="6" t="str">
        <f t="shared" si="38"/>
        <v>1500</v>
      </c>
    </row>
    <row r="478" spans="1:7">
      <c r="A478" s="7">
        <v>476</v>
      </c>
      <c r="B478" s="5" t="s">
        <v>499</v>
      </c>
      <c r="C478" s="5" t="str">
        <f>"1914010000402209"</f>
        <v>1914010000402209</v>
      </c>
      <c r="D478" s="5" t="s">
        <v>26</v>
      </c>
      <c r="E478" s="5" t="s">
        <v>20</v>
      </c>
      <c r="F478" s="5" t="str">
        <f t="shared" si="37"/>
        <v>2019-03-20</v>
      </c>
      <c r="G478" s="6" t="str">
        <f t="shared" si="38"/>
        <v>1500</v>
      </c>
    </row>
    <row r="479" spans="1:7">
      <c r="A479" s="7">
        <v>477</v>
      </c>
      <c r="B479" s="5" t="s">
        <v>500</v>
      </c>
      <c r="C479" s="5" t="str">
        <f>"1914010000402210"</f>
        <v>1914010000402210</v>
      </c>
      <c r="D479" s="5" t="s">
        <v>26</v>
      </c>
      <c r="E479" s="5" t="s">
        <v>20</v>
      </c>
      <c r="F479" s="5" t="str">
        <f t="shared" si="37"/>
        <v>2019-03-20</v>
      </c>
      <c r="G479" s="6" t="str">
        <f t="shared" si="38"/>
        <v>1500</v>
      </c>
    </row>
    <row r="480" spans="1:7">
      <c r="A480" s="7">
        <v>478</v>
      </c>
      <c r="B480" s="5" t="s">
        <v>501</v>
      </c>
      <c r="C480" s="5" t="str">
        <f>"1914010000402211"</f>
        <v>1914010000402211</v>
      </c>
      <c r="D480" s="5" t="s">
        <v>26</v>
      </c>
      <c r="E480" s="5" t="s">
        <v>20</v>
      </c>
      <c r="F480" s="5" t="str">
        <f t="shared" si="37"/>
        <v>2019-03-20</v>
      </c>
      <c r="G480" s="6" t="str">
        <f t="shared" si="38"/>
        <v>1500</v>
      </c>
    </row>
    <row r="481" spans="1:7">
      <c r="A481" s="7">
        <v>479</v>
      </c>
      <c r="B481" s="5" t="s">
        <v>502</v>
      </c>
      <c r="C481" s="5" t="str">
        <f>"1914010000402216"</f>
        <v>1914010000402216</v>
      </c>
      <c r="D481" s="5" t="s">
        <v>44</v>
      </c>
      <c r="E481" s="5" t="s">
        <v>20</v>
      </c>
      <c r="F481" s="5" t="str">
        <f t="shared" si="37"/>
        <v>2019-03-20</v>
      </c>
      <c r="G481" s="6" t="str">
        <f t="shared" si="38"/>
        <v>1500</v>
      </c>
    </row>
    <row r="482" spans="1:7">
      <c r="A482" s="7">
        <v>480</v>
      </c>
      <c r="B482" s="5" t="s">
        <v>503</v>
      </c>
      <c r="C482" s="5" t="str">
        <f>"1914010000402217"</f>
        <v>1914010000402217</v>
      </c>
      <c r="D482" s="5" t="s">
        <v>44</v>
      </c>
      <c r="E482" s="5" t="s">
        <v>20</v>
      </c>
      <c r="F482" s="5" t="str">
        <f t="shared" si="37"/>
        <v>2019-03-20</v>
      </c>
      <c r="G482" s="6" t="str">
        <f t="shared" si="38"/>
        <v>1500</v>
      </c>
    </row>
    <row r="483" spans="1:7">
      <c r="A483" s="7">
        <v>481</v>
      </c>
      <c r="B483" s="5" t="s">
        <v>504</v>
      </c>
      <c r="C483" s="5" t="str">
        <f>"1914010000402218"</f>
        <v>1914010000402218</v>
      </c>
      <c r="D483" s="5" t="s">
        <v>44</v>
      </c>
      <c r="E483" s="5" t="s">
        <v>20</v>
      </c>
      <c r="F483" s="5" t="str">
        <f t="shared" si="37"/>
        <v>2019-03-20</v>
      </c>
      <c r="G483" s="6" t="str">
        <f t="shared" si="38"/>
        <v>1500</v>
      </c>
    </row>
    <row r="484" spans="1:7">
      <c r="A484" s="7">
        <v>482</v>
      </c>
      <c r="B484" s="5" t="s">
        <v>505</v>
      </c>
      <c r="C484" s="5" t="str">
        <f>"1914010000402219"</f>
        <v>1914010000402219</v>
      </c>
      <c r="D484" s="5" t="s">
        <v>44</v>
      </c>
      <c r="E484" s="5" t="s">
        <v>20</v>
      </c>
      <c r="F484" s="5" t="str">
        <f t="shared" si="37"/>
        <v>2019-03-20</v>
      </c>
      <c r="G484" s="6" t="str">
        <f t="shared" si="38"/>
        <v>1500</v>
      </c>
    </row>
    <row r="485" spans="1:7">
      <c r="A485" s="7">
        <v>483</v>
      </c>
      <c r="B485" s="5" t="s">
        <v>506</v>
      </c>
      <c r="C485" s="5" t="str">
        <f>"1914010000402220"</f>
        <v>1914010000402220</v>
      </c>
      <c r="D485" s="5" t="s">
        <v>44</v>
      </c>
      <c r="E485" s="5" t="s">
        <v>20</v>
      </c>
      <c r="F485" s="5" t="str">
        <f t="shared" si="37"/>
        <v>2019-03-20</v>
      </c>
      <c r="G485" s="6" t="str">
        <f t="shared" si="38"/>
        <v>1500</v>
      </c>
    </row>
    <row r="486" spans="1:7">
      <c r="A486" s="7">
        <v>484</v>
      </c>
      <c r="B486" s="5" t="s">
        <v>507</v>
      </c>
      <c r="C486" s="5" t="str">
        <f>"1914010000402221"</f>
        <v>1914010000402221</v>
      </c>
      <c r="D486" s="5" t="s">
        <v>44</v>
      </c>
      <c r="E486" s="5" t="s">
        <v>20</v>
      </c>
      <c r="F486" s="5" t="str">
        <f t="shared" si="37"/>
        <v>2019-03-20</v>
      </c>
      <c r="G486" s="6" t="str">
        <f t="shared" si="38"/>
        <v>1500</v>
      </c>
    </row>
    <row r="487" spans="1:7">
      <c r="A487" s="7">
        <v>485</v>
      </c>
      <c r="B487" s="5" t="s">
        <v>508</v>
      </c>
      <c r="C487" s="5" t="str">
        <f>"1914010000402222"</f>
        <v>1914010000402222</v>
      </c>
      <c r="D487" s="5" t="s">
        <v>44</v>
      </c>
      <c r="E487" s="5" t="s">
        <v>20</v>
      </c>
      <c r="F487" s="5" t="str">
        <f t="shared" si="37"/>
        <v>2019-03-20</v>
      </c>
      <c r="G487" s="6" t="str">
        <f t="shared" si="38"/>
        <v>1500</v>
      </c>
    </row>
    <row r="488" spans="1:7">
      <c r="A488" s="7">
        <v>486</v>
      </c>
      <c r="B488" s="5" t="s">
        <v>509</v>
      </c>
      <c r="C488" s="5" t="str">
        <f>"1914010000402223"</f>
        <v>1914010000402223</v>
      </c>
      <c r="D488" s="5" t="s">
        <v>44</v>
      </c>
      <c r="E488" s="5" t="s">
        <v>20</v>
      </c>
      <c r="F488" s="5" t="str">
        <f t="shared" si="37"/>
        <v>2019-03-20</v>
      </c>
      <c r="G488" s="6" t="str">
        <f t="shared" si="38"/>
        <v>1500</v>
      </c>
    </row>
    <row r="489" spans="1:7">
      <c r="A489" s="7">
        <v>487</v>
      </c>
      <c r="B489" s="5" t="s">
        <v>510</v>
      </c>
      <c r="C489" s="5" t="str">
        <f>"1914010000402224"</f>
        <v>1914010000402224</v>
      </c>
      <c r="D489" s="5" t="s">
        <v>44</v>
      </c>
      <c r="E489" s="5" t="s">
        <v>20</v>
      </c>
      <c r="F489" s="5" t="str">
        <f t="shared" si="37"/>
        <v>2019-03-20</v>
      </c>
      <c r="G489" s="6" t="str">
        <f t="shared" si="38"/>
        <v>1500</v>
      </c>
    </row>
    <row r="490" spans="1:7">
      <c r="A490" s="7">
        <v>488</v>
      </c>
      <c r="B490" s="5" t="s">
        <v>511</v>
      </c>
      <c r="C490" s="5" t="str">
        <f>"1914010000402225"</f>
        <v>1914010000402225</v>
      </c>
      <c r="D490" s="5" t="s">
        <v>44</v>
      </c>
      <c r="E490" s="5" t="s">
        <v>20</v>
      </c>
      <c r="F490" s="5" t="str">
        <f t="shared" si="37"/>
        <v>2019-03-20</v>
      </c>
      <c r="G490" s="6" t="str">
        <f t="shared" si="38"/>
        <v>1500</v>
      </c>
    </row>
    <row r="491" spans="1:7">
      <c r="A491" s="7">
        <v>489</v>
      </c>
      <c r="B491" s="5" t="s">
        <v>512</v>
      </c>
      <c r="C491" s="5" t="str">
        <f>"1914010000402226"</f>
        <v>1914010000402226</v>
      </c>
      <c r="D491" s="5" t="s">
        <v>44</v>
      </c>
      <c r="E491" s="5" t="s">
        <v>20</v>
      </c>
      <c r="F491" s="5" t="str">
        <f t="shared" si="37"/>
        <v>2019-03-20</v>
      </c>
      <c r="G491" s="6" t="str">
        <f t="shared" si="38"/>
        <v>1500</v>
      </c>
    </row>
    <row r="492" spans="1:7">
      <c r="A492" s="7">
        <v>490</v>
      </c>
      <c r="B492" s="5" t="s">
        <v>513</v>
      </c>
      <c r="C492" s="5" t="str">
        <f>"1914010000402227"</f>
        <v>1914010000402227</v>
      </c>
      <c r="D492" s="5" t="s">
        <v>44</v>
      </c>
      <c r="E492" s="5" t="s">
        <v>20</v>
      </c>
      <c r="F492" s="5" t="str">
        <f t="shared" si="37"/>
        <v>2019-03-20</v>
      </c>
      <c r="G492" s="6" t="str">
        <f t="shared" si="38"/>
        <v>1500</v>
      </c>
    </row>
    <row r="493" spans="1:7">
      <c r="A493" s="7">
        <v>491</v>
      </c>
      <c r="B493" s="5" t="s">
        <v>514</v>
      </c>
      <c r="C493" s="5" t="str">
        <f>"1914010000402228"</f>
        <v>1914010000402228</v>
      </c>
      <c r="D493" s="5" t="s">
        <v>44</v>
      </c>
      <c r="E493" s="5" t="s">
        <v>20</v>
      </c>
      <c r="F493" s="5" t="str">
        <f t="shared" si="37"/>
        <v>2019-03-20</v>
      </c>
      <c r="G493" s="6" t="str">
        <f t="shared" si="38"/>
        <v>1500</v>
      </c>
    </row>
    <row r="494" spans="1:7">
      <c r="A494" s="7">
        <v>492</v>
      </c>
      <c r="B494" s="5" t="s">
        <v>515</v>
      </c>
      <c r="C494" s="5" t="str">
        <f>"1914010000402229"</f>
        <v>1914010000402229</v>
      </c>
      <c r="D494" s="5" t="s">
        <v>44</v>
      </c>
      <c r="E494" s="5" t="s">
        <v>20</v>
      </c>
      <c r="F494" s="5" t="str">
        <f t="shared" si="37"/>
        <v>2019-03-20</v>
      </c>
      <c r="G494" s="6" t="str">
        <f t="shared" si="38"/>
        <v>1500</v>
      </c>
    </row>
    <row r="495" spans="1:7">
      <c r="A495" s="7">
        <v>493</v>
      </c>
      <c r="B495" s="5" t="s">
        <v>516</v>
      </c>
      <c r="C495" s="5" t="str">
        <f>"1914010000402230"</f>
        <v>1914010000402230</v>
      </c>
      <c r="D495" s="5" t="s">
        <v>44</v>
      </c>
      <c r="E495" s="5" t="s">
        <v>20</v>
      </c>
      <c r="F495" s="5" t="str">
        <f t="shared" si="37"/>
        <v>2019-03-20</v>
      </c>
      <c r="G495" s="6" t="str">
        <f t="shared" si="38"/>
        <v>1500</v>
      </c>
    </row>
    <row r="496" spans="1:7">
      <c r="A496" s="7">
        <v>494</v>
      </c>
      <c r="B496" s="5" t="s">
        <v>517</v>
      </c>
      <c r="C496" s="5" t="str">
        <f>"1914010000402233"</f>
        <v>1914010000402233</v>
      </c>
      <c r="D496" s="5" t="s">
        <v>44</v>
      </c>
      <c r="E496" s="5" t="s">
        <v>20</v>
      </c>
      <c r="F496" s="5" t="str">
        <f t="shared" si="37"/>
        <v>2019-03-20</v>
      </c>
      <c r="G496" s="6" t="str">
        <f t="shared" si="38"/>
        <v>1500</v>
      </c>
    </row>
    <row r="497" spans="1:7">
      <c r="A497" s="7">
        <v>495</v>
      </c>
      <c r="B497" s="5" t="s">
        <v>518</v>
      </c>
      <c r="C497" s="5" t="str">
        <f>"1914010000402234"</f>
        <v>1914010000402234</v>
      </c>
      <c r="D497" s="5" t="s">
        <v>44</v>
      </c>
      <c r="E497" s="5" t="s">
        <v>20</v>
      </c>
      <c r="F497" s="5" t="str">
        <f t="shared" si="37"/>
        <v>2019-03-20</v>
      </c>
      <c r="G497" s="6" t="str">
        <f t="shared" si="38"/>
        <v>1500</v>
      </c>
    </row>
    <row r="498" spans="1:7">
      <c r="A498" s="7">
        <v>496</v>
      </c>
      <c r="B498" s="5" t="s">
        <v>519</v>
      </c>
      <c r="C498" s="5" t="str">
        <f>"1914010000402235"</f>
        <v>1914010000402235</v>
      </c>
      <c r="D498" s="5" t="s">
        <v>44</v>
      </c>
      <c r="E498" s="5" t="s">
        <v>20</v>
      </c>
      <c r="F498" s="5" t="str">
        <f t="shared" si="37"/>
        <v>2019-03-20</v>
      </c>
      <c r="G498" s="6" t="str">
        <f t="shared" si="38"/>
        <v>1500</v>
      </c>
    </row>
    <row r="499" spans="1:7">
      <c r="A499" s="7">
        <v>497</v>
      </c>
      <c r="B499" s="5" t="s">
        <v>520</v>
      </c>
      <c r="C499" s="5" t="str">
        <f>"1914010000402236"</f>
        <v>1914010000402236</v>
      </c>
      <c r="D499" s="5" t="s">
        <v>44</v>
      </c>
      <c r="E499" s="5" t="s">
        <v>20</v>
      </c>
      <c r="F499" s="5" t="str">
        <f t="shared" ref="F499:F562" si="39">"2019-03-20"</f>
        <v>2019-03-20</v>
      </c>
      <c r="G499" s="6" t="str">
        <f t="shared" si="38"/>
        <v>1500</v>
      </c>
    </row>
    <row r="500" spans="1:7">
      <c r="A500" s="7">
        <v>498</v>
      </c>
      <c r="B500" s="5" t="s">
        <v>521</v>
      </c>
      <c r="C500" s="5" t="str">
        <f>"1914010000402237"</f>
        <v>1914010000402237</v>
      </c>
      <c r="D500" s="5" t="s">
        <v>44</v>
      </c>
      <c r="E500" s="5" t="s">
        <v>20</v>
      </c>
      <c r="F500" s="5" t="str">
        <f t="shared" si="39"/>
        <v>2019-03-20</v>
      </c>
      <c r="G500" s="6" t="str">
        <f t="shared" si="38"/>
        <v>1500</v>
      </c>
    </row>
    <row r="501" spans="1:7">
      <c r="A501" s="7">
        <v>499</v>
      </c>
      <c r="B501" s="5" t="s">
        <v>522</v>
      </c>
      <c r="C501" s="5" t="str">
        <f>"1914010000402238"</f>
        <v>1914010000402238</v>
      </c>
      <c r="D501" s="5" t="s">
        <v>44</v>
      </c>
      <c r="E501" s="5" t="s">
        <v>20</v>
      </c>
      <c r="F501" s="5" t="str">
        <f t="shared" si="39"/>
        <v>2019-03-20</v>
      </c>
      <c r="G501" s="6" t="str">
        <f t="shared" si="38"/>
        <v>1500</v>
      </c>
    </row>
    <row r="502" spans="1:7">
      <c r="A502" s="7">
        <v>500</v>
      </c>
      <c r="B502" s="5" t="s">
        <v>523</v>
      </c>
      <c r="C502" s="5" t="str">
        <f>"1914010000402239"</f>
        <v>1914010000402239</v>
      </c>
      <c r="D502" s="5" t="s">
        <v>44</v>
      </c>
      <c r="E502" s="5" t="s">
        <v>20</v>
      </c>
      <c r="F502" s="5" t="str">
        <f t="shared" si="39"/>
        <v>2019-03-20</v>
      </c>
      <c r="G502" s="6" t="str">
        <f t="shared" si="38"/>
        <v>1500</v>
      </c>
    </row>
    <row r="503" spans="1:7">
      <c r="A503" s="7">
        <v>501</v>
      </c>
      <c r="B503" s="5" t="s">
        <v>16</v>
      </c>
      <c r="C503" s="5" t="str">
        <f>"1914010000402240"</f>
        <v>1914010000402240</v>
      </c>
      <c r="D503" s="5" t="s">
        <v>44</v>
      </c>
      <c r="E503" s="5" t="s">
        <v>20</v>
      </c>
      <c r="F503" s="5" t="str">
        <f t="shared" si="39"/>
        <v>2019-03-20</v>
      </c>
      <c r="G503" s="6" t="str">
        <f t="shared" si="38"/>
        <v>1500</v>
      </c>
    </row>
    <row r="504" spans="1:7">
      <c r="A504" s="7">
        <v>502</v>
      </c>
      <c r="B504" s="5" t="s">
        <v>524</v>
      </c>
      <c r="C504" s="5" t="str">
        <f>"1914010000402241"</f>
        <v>1914010000402241</v>
      </c>
      <c r="D504" s="5" t="s">
        <v>44</v>
      </c>
      <c r="E504" s="5" t="s">
        <v>20</v>
      </c>
      <c r="F504" s="5" t="str">
        <f t="shared" si="39"/>
        <v>2019-03-20</v>
      </c>
      <c r="G504" s="6" t="str">
        <f t="shared" si="38"/>
        <v>1500</v>
      </c>
    </row>
    <row r="505" spans="1:7">
      <c r="A505" s="7">
        <v>503</v>
      </c>
      <c r="B505" s="5" t="s">
        <v>525</v>
      </c>
      <c r="C505" s="5" t="str">
        <f>"1914010000402242"</f>
        <v>1914010000402242</v>
      </c>
      <c r="D505" s="5" t="s">
        <v>44</v>
      </c>
      <c r="E505" s="5" t="s">
        <v>20</v>
      </c>
      <c r="F505" s="5" t="str">
        <f t="shared" si="39"/>
        <v>2019-03-20</v>
      </c>
      <c r="G505" s="6" t="str">
        <f t="shared" si="38"/>
        <v>1500</v>
      </c>
    </row>
    <row r="506" spans="1:7">
      <c r="A506" s="7">
        <v>504</v>
      </c>
      <c r="B506" s="5" t="s">
        <v>526</v>
      </c>
      <c r="C506" s="5" t="str">
        <f>"1914010000402243"</f>
        <v>1914010000402243</v>
      </c>
      <c r="D506" s="5" t="s">
        <v>44</v>
      </c>
      <c r="E506" s="5" t="s">
        <v>20</v>
      </c>
      <c r="F506" s="5" t="str">
        <f t="shared" si="39"/>
        <v>2019-03-20</v>
      </c>
      <c r="G506" s="6" t="str">
        <f t="shared" si="38"/>
        <v>1500</v>
      </c>
    </row>
    <row r="507" spans="1:7">
      <c r="A507" s="7">
        <v>505</v>
      </c>
      <c r="B507" s="5" t="s">
        <v>527</v>
      </c>
      <c r="C507" s="5" t="str">
        <f>"1914010000402244"</f>
        <v>1914010000402244</v>
      </c>
      <c r="D507" s="5" t="s">
        <v>44</v>
      </c>
      <c r="E507" s="5" t="s">
        <v>20</v>
      </c>
      <c r="F507" s="5" t="str">
        <f t="shared" si="39"/>
        <v>2019-03-20</v>
      </c>
      <c r="G507" s="6" t="str">
        <f t="shared" si="38"/>
        <v>1500</v>
      </c>
    </row>
    <row r="508" spans="1:7">
      <c r="A508" s="7">
        <v>506</v>
      </c>
      <c r="B508" s="5" t="s">
        <v>528</v>
      </c>
      <c r="C508" s="5" t="str">
        <f>"1914010000402245"</f>
        <v>1914010000402245</v>
      </c>
      <c r="D508" s="5" t="s">
        <v>44</v>
      </c>
      <c r="E508" s="5" t="s">
        <v>20</v>
      </c>
      <c r="F508" s="5" t="str">
        <f t="shared" si="39"/>
        <v>2019-03-20</v>
      </c>
      <c r="G508" s="6" t="str">
        <f t="shared" si="38"/>
        <v>1500</v>
      </c>
    </row>
    <row r="509" spans="1:7">
      <c r="A509" s="7">
        <v>507</v>
      </c>
      <c r="B509" s="5" t="s">
        <v>529</v>
      </c>
      <c r="C509" s="5" t="str">
        <f>"1914010000402246"</f>
        <v>1914010000402246</v>
      </c>
      <c r="D509" s="5" t="s">
        <v>44</v>
      </c>
      <c r="E509" s="5" t="s">
        <v>20</v>
      </c>
      <c r="F509" s="5" t="str">
        <f t="shared" si="39"/>
        <v>2019-03-20</v>
      </c>
      <c r="G509" s="6" t="str">
        <f t="shared" si="38"/>
        <v>1500</v>
      </c>
    </row>
    <row r="510" spans="1:7">
      <c r="A510" s="7">
        <v>508</v>
      </c>
      <c r="B510" s="5" t="s">
        <v>530</v>
      </c>
      <c r="C510" s="5" t="str">
        <f>"1914010000402247"</f>
        <v>1914010000402247</v>
      </c>
      <c r="D510" s="5" t="s">
        <v>44</v>
      </c>
      <c r="E510" s="5" t="s">
        <v>20</v>
      </c>
      <c r="F510" s="5" t="str">
        <f t="shared" si="39"/>
        <v>2019-03-20</v>
      </c>
      <c r="G510" s="6" t="str">
        <f t="shared" si="38"/>
        <v>1500</v>
      </c>
    </row>
    <row r="511" spans="1:7">
      <c r="A511" s="7">
        <v>509</v>
      </c>
      <c r="B511" s="5" t="s">
        <v>531</v>
      </c>
      <c r="C511" s="5" t="str">
        <f>"1914010000402248"</f>
        <v>1914010000402248</v>
      </c>
      <c r="D511" s="5" t="s">
        <v>44</v>
      </c>
      <c r="E511" s="5" t="s">
        <v>20</v>
      </c>
      <c r="F511" s="5" t="str">
        <f t="shared" si="39"/>
        <v>2019-03-20</v>
      </c>
      <c r="G511" s="6" t="str">
        <f t="shared" si="38"/>
        <v>1500</v>
      </c>
    </row>
    <row r="512" spans="1:7">
      <c r="A512" s="7">
        <v>510</v>
      </c>
      <c r="B512" s="5" t="s">
        <v>532</v>
      </c>
      <c r="C512" s="5" t="str">
        <f>"1914010000402249"</f>
        <v>1914010000402249</v>
      </c>
      <c r="D512" s="5" t="s">
        <v>44</v>
      </c>
      <c r="E512" s="5" t="s">
        <v>20</v>
      </c>
      <c r="F512" s="5" t="str">
        <f t="shared" si="39"/>
        <v>2019-03-20</v>
      </c>
      <c r="G512" s="6" t="str">
        <f t="shared" si="38"/>
        <v>1500</v>
      </c>
    </row>
    <row r="513" spans="1:7">
      <c r="A513" s="7">
        <v>511</v>
      </c>
      <c r="B513" s="5" t="s">
        <v>533</v>
      </c>
      <c r="C513" s="5" t="str">
        <f>"1914010000402250"</f>
        <v>1914010000402250</v>
      </c>
      <c r="D513" s="5" t="s">
        <v>44</v>
      </c>
      <c r="E513" s="5" t="s">
        <v>20</v>
      </c>
      <c r="F513" s="5" t="str">
        <f t="shared" si="39"/>
        <v>2019-03-20</v>
      </c>
      <c r="G513" s="6" t="str">
        <f t="shared" si="38"/>
        <v>1500</v>
      </c>
    </row>
    <row r="514" spans="1:7">
      <c r="A514" s="7">
        <v>512</v>
      </c>
      <c r="B514" s="5" t="s">
        <v>534</v>
      </c>
      <c r="C514" s="5" t="str">
        <f>"1914010000402251"</f>
        <v>1914010000402251</v>
      </c>
      <c r="D514" s="5" t="s">
        <v>44</v>
      </c>
      <c r="E514" s="5" t="s">
        <v>20</v>
      </c>
      <c r="F514" s="5" t="str">
        <f t="shared" si="39"/>
        <v>2019-03-20</v>
      </c>
      <c r="G514" s="6" t="str">
        <f t="shared" si="38"/>
        <v>1500</v>
      </c>
    </row>
    <row r="515" spans="1:7">
      <c r="A515" s="7">
        <v>513</v>
      </c>
      <c r="B515" s="5" t="s">
        <v>535</v>
      </c>
      <c r="C515" s="5" t="str">
        <f>"1914010000402252"</f>
        <v>1914010000402252</v>
      </c>
      <c r="D515" s="5" t="s">
        <v>44</v>
      </c>
      <c r="E515" s="5" t="s">
        <v>20</v>
      </c>
      <c r="F515" s="5" t="str">
        <f t="shared" si="39"/>
        <v>2019-03-20</v>
      </c>
      <c r="G515" s="6" t="str">
        <f t="shared" si="38"/>
        <v>1500</v>
      </c>
    </row>
    <row r="516" spans="1:7">
      <c r="A516" s="7">
        <v>514</v>
      </c>
      <c r="B516" s="5" t="s">
        <v>536</v>
      </c>
      <c r="C516" s="5" t="str">
        <f>"1914010000402253"</f>
        <v>1914010000402253</v>
      </c>
      <c r="D516" s="5" t="s">
        <v>44</v>
      </c>
      <c r="E516" s="5" t="s">
        <v>20</v>
      </c>
      <c r="F516" s="5" t="str">
        <f t="shared" si="39"/>
        <v>2019-03-20</v>
      </c>
      <c r="G516" s="6" t="str">
        <f t="shared" si="38"/>
        <v>1500</v>
      </c>
    </row>
    <row r="517" spans="1:7">
      <c r="A517" s="7">
        <v>515</v>
      </c>
      <c r="B517" s="5" t="s">
        <v>537</v>
      </c>
      <c r="C517" s="5" t="str">
        <f>"1914010000402254"</f>
        <v>1914010000402254</v>
      </c>
      <c r="D517" s="5" t="s">
        <v>44</v>
      </c>
      <c r="E517" s="5" t="s">
        <v>20</v>
      </c>
      <c r="F517" s="5" t="str">
        <f t="shared" si="39"/>
        <v>2019-03-20</v>
      </c>
      <c r="G517" s="6" t="str">
        <f t="shared" si="38"/>
        <v>1500</v>
      </c>
    </row>
    <row r="518" spans="1:7">
      <c r="A518" s="7">
        <v>516</v>
      </c>
      <c r="B518" s="5" t="s">
        <v>538</v>
      </c>
      <c r="C518" s="5" t="str">
        <f>"1914010000402255"</f>
        <v>1914010000402255</v>
      </c>
      <c r="D518" s="5" t="s">
        <v>44</v>
      </c>
      <c r="E518" s="5" t="s">
        <v>20</v>
      </c>
      <c r="F518" s="5" t="str">
        <f t="shared" si="39"/>
        <v>2019-03-20</v>
      </c>
      <c r="G518" s="6" t="str">
        <f t="shared" si="38"/>
        <v>1500</v>
      </c>
    </row>
    <row r="519" spans="1:7">
      <c r="A519" s="7">
        <v>517</v>
      </c>
      <c r="B519" s="5" t="s">
        <v>539</v>
      </c>
      <c r="C519" s="5" t="str">
        <f>"1914010000402256"</f>
        <v>1914010000402256</v>
      </c>
      <c r="D519" s="5" t="s">
        <v>44</v>
      </c>
      <c r="E519" s="5" t="s">
        <v>20</v>
      </c>
      <c r="F519" s="5" t="str">
        <f t="shared" si="39"/>
        <v>2019-03-20</v>
      </c>
      <c r="G519" s="6" t="str">
        <f t="shared" si="38"/>
        <v>1500</v>
      </c>
    </row>
    <row r="520" spans="1:7">
      <c r="A520" s="7">
        <v>518</v>
      </c>
      <c r="B520" s="5" t="s">
        <v>540</v>
      </c>
      <c r="C520" s="5" t="str">
        <f>"1914010000402257"</f>
        <v>1914010000402257</v>
      </c>
      <c r="D520" s="5" t="s">
        <v>44</v>
      </c>
      <c r="E520" s="5" t="s">
        <v>20</v>
      </c>
      <c r="F520" s="5" t="str">
        <f t="shared" si="39"/>
        <v>2019-03-20</v>
      </c>
      <c r="G520" s="6" t="str">
        <f t="shared" ref="G520:G583" si="40">"1500"</f>
        <v>1500</v>
      </c>
    </row>
    <row r="521" spans="1:7">
      <c r="A521" s="7">
        <v>519</v>
      </c>
      <c r="B521" s="5" t="s">
        <v>541</v>
      </c>
      <c r="C521" s="5" t="str">
        <f>"1914010000402258"</f>
        <v>1914010000402258</v>
      </c>
      <c r="D521" s="5" t="s">
        <v>44</v>
      </c>
      <c r="E521" s="5" t="s">
        <v>20</v>
      </c>
      <c r="F521" s="5" t="str">
        <f t="shared" si="39"/>
        <v>2019-03-20</v>
      </c>
      <c r="G521" s="6" t="str">
        <f t="shared" si="40"/>
        <v>1500</v>
      </c>
    </row>
    <row r="522" spans="1:7">
      <c r="A522" s="7">
        <v>520</v>
      </c>
      <c r="B522" s="5" t="s">
        <v>542</v>
      </c>
      <c r="C522" s="5" t="str">
        <f>"1914010000402259"</f>
        <v>1914010000402259</v>
      </c>
      <c r="D522" s="5" t="s">
        <v>44</v>
      </c>
      <c r="E522" s="5" t="s">
        <v>20</v>
      </c>
      <c r="F522" s="5" t="str">
        <f t="shared" si="39"/>
        <v>2019-03-20</v>
      </c>
      <c r="G522" s="6" t="str">
        <f t="shared" si="40"/>
        <v>1500</v>
      </c>
    </row>
    <row r="523" spans="1:7">
      <c r="A523" s="7">
        <v>521</v>
      </c>
      <c r="B523" s="5" t="s">
        <v>543</v>
      </c>
      <c r="C523" s="5" t="str">
        <f>"1914010000402260"</f>
        <v>1914010000402260</v>
      </c>
      <c r="D523" s="5" t="s">
        <v>44</v>
      </c>
      <c r="E523" s="5" t="s">
        <v>20</v>
      </c>
      <c r="F523" s="5" t="str">
        <f t="shared" si="39"/>
        <v>2019-03-20</v>
      </c>
      <c r="G523" s="6" t="str">
        <f t="shared" si="40"/>
        <v>1500</v>
      </c>
    </row>
    <row r="524" spans="1:7">
      <c r="A524" s="7">
        <v>522</v>
      </c>
      <c r="B524" s="5" t="s">
        <v>544</v>
      </c>
      <c r="C524" s="5" t="str">
        <f>"1914010000402261"</f>
        <v>1914010000402261</v>
      </c>
      <c r="D524" s="5" t="s">
        <v>44</v>
      </c>
      <c r="E524" s="5" t="s">
        <v>20</v>
      </c>
      <c r="F524" s="5" t="str">
        <f t="shared" si="39"/>
        <v>2019-03-20</v>
      </c>
      <c r="G524" s="6" t="str">
        <f t="shared" si="40"/>
        <v>1500</v>
      </c>
    </row>
    <row r="525" spans="1:7">
      <c r="A525" s="7">
        <v>523</v>
      </c>
      <c r="B525" s="5" t="s">
        <v>545</v>
      </c>
      <c r="C525" s="5" t="str">
        <f>"1914010000402262"</f>
        <v>1914010000402262</v>
      </c>
      <c r="D525" s="5" t="s">
        <v>44</v>
      </c>
      <c r="E525" s="5" t="s">
        <v>20</v>
      </c>
      <c r="F525" s="5" t="str">
        <f t="shared" si="39"/>
        <v>2019-03-20</v>
      </c>
      <c r="G525" s="6" t="str">
        <f t="shared" si="40"/>
        <v>1500</v>
      </c>
    </row>
    <row r="526" spans="1:7">
      <c r="A526" s="7">
        <v>524</v>
      </c>
      <c r="B526" s="5" t="s">
        <v>546</v>
      </c>
      <c r="C526" s="5" t="str">
        <f>"1914010000402263"</f>
        <v>1914010000402263</v>
      </c>
      <c r="D526" s="5" t="s">
        <v>44</v>
      </c>
      <c r="E526" s="5" t="s">
        <v>20</v>
      </c>
      <c r="F526" s="5" t="str">
        <f t="shared" si="39"/>
        <v>2019-03-20</v>
      </c>
      <c r="G526" s="6" t="str">
        <f t="shared" si="40"/>
        <v>1500</v>
      </c>
    </row>
    <row r="527" spans="1:7">
      <c r="A527" s="7">
        <v>525</v>
      </c>
      <c r="B527" s="5" t="s">
        <v>547</v>
      </c>
      <c r="C527" s="5" t="str">
        <f>"1914010000402264"</f>
        <v>1914010000402264</v>
      </c>
      <c r="D527" s="5" t="s">
        <v>44</v>
      </c>
      <c r="E527" s="5" t="s">
        <v>20</v>
      </c>
      <c r="F527" s="5" t="str">
        <f t="shared" si="39"/>
        <v>2019-03-20</v>
      </c>
      <c r="G527" s="6" t="str">
        <f t="shared" si="40"/>
        <v>1500</v>
      </c>
    </row>
    <row r="528" spans="1:7">
      <c r="A528" s="7">
        <v>526</v>
      </c>
      <c r="B528" s="5" t="s">
        <v>548</v>
      </c>
      <c r="C528" s="5" t="str">
        <f>"1914010000402265"</f>
        <v>1914010000402265</v>
      </c>
      <c r="D528" s="5" t="s">
        <v>44</v>
      </c>
      <c r="E528" s="5" t="s">
        <v>20</v>
      </c>
      <c r="F528" s="5" t="str">
        <f t="shared" si="39"/>
        <v>2019-03-20</v>
      </c>
      <c r="G528" s="6" t="str">
        <f t="shared" si="40"/>
        <v>1500</v>
      </c>
    </row>
    <row r="529" spans="1:7">
      <c r="A529" s="7">
        <v>527</v>
      </c>
      <c r="B529" s="5" t="s">
        <v>549</v>
      </c>
      <c r="C529" s="5" t="str">
        <f>"1914010000402266"</f>
        <v>1914010000402266</v>
      </c>
      <c r="D529" s="5" t="s">
        <v>44</v>
      </c>
      <c r="E529" s="5" t="s">
        <v>20</v>
      </c>
      <c r="F529" s="5" t="str">
        <f t="shared" si="39"/>
        <v>2019-03-20</v>
      </c>
      <c r="G529" s="6" t="str">
        <f t="shared" si="40"/>
        <v>1500</v>
      </c>
    </row>
    <row r="530" spans="1:7">
      <c r="A530" s="7">
        <v>528</v>
      </c>
      <c r="B530" s="5" t="s">
        <v>550</v>
      </c>
      <c r="C530" s="5" t="str">
        <f>"1914010000402267"</f>
        <v>1914010000402267</v>
      </c>
      <c r="D530" s="5" t="s">
        <v>44</v>
      </c>
      <c r="E530" s="5" t="s">
        <v>20</v>
      </c>
      <c r="F530" s="5" t="str">
        <f t="shared" si="39"/>
        <v>2019-03-20</v>
      </c>
      <c r="G530" s="6" t="str">
        <f t="shared" si="40"/>
        <v>1500</v>
      </c>
    </row>
    <row r="531" spans="1:7">
      <c r="A531" s="7">
        <v>529</v>
      </c>
      <c r="B531" s="5" t="s">
        <v>551</v>
      </c>
      <c r="C531" s="5" t="str">
        <f>"1914010000402268"</f>
        <v>1914010000402268</v>
      </c>
      <c r="D531" s="5" t="s">
        <v>44</v>
      </c>
      <c r="E531" s="5" t="s">
        <v>20</v>
      </c>
      <c r="F531" s="5" t="str">
        <f t="shared" si="39"/>
        <v>2019-03-20</v>
      </c>
      <c r="G531" s="6" t="str">
        <f t="shared" si="40"/>
        <v>1500</v>
      </c>
    </row>
    <row r="532" spans="1:7">
      <c r="A532" s="7">
        <v>530</v>
      </c>
      <c r="B532" s="5" t="s">
        <v>552</v>
      </c>
      <c r="C532" s="5" t="str">
        <f>"1914010000402269"</f>
        <v>1914010000402269</v>
      </c>
      <c r="D532" s="5" t="s">
        <v>44</v>
      </c>
      <c r="E532" s="5" t="s">
        <v>20</v>
      </c>
      <c r="F532" s="5" t="str">
        <f t="shared" si="39"/>
        <v>2019-03-20</v>
      </c>
      <c r="G532" s="6" t="str">
        <f t="shared" si="40"/>
        <v>1500</v>
      </c>
    </row>
    <row r="533" spans="1:7">
      <c r="A533" s="7">
        <v>531</v>
      </c>
      <c r="B533" s="5" t="s">
        <v>553</v>
      </c>
      <c r="C533" s="5" t="str">
        <f>"1914010000402270"</f>
        <v>1914010000402270</v>
      </c>
      <c r="D533" s="5" t="s">
        <v>44</v>
      </c>
      <c r="E533" s="5" t="s">
        <v>20</v>
      </c>
      <c r="F533" s="5" t="str">
        <f t="shared" si="39"/>
        <v>2019-03-20</v>
      </c>
      <c r="G533" s="6" t="str">
        <f t="shared" si="40"/>
        <v>1500</v>
      </c>
    </row>
    <row r="534" spans="1:7">
      <c r="A534" s="7">
        <v>532</v>
      </c>
      <c r="B534" s="5" t="s">
        <v>554</v>
      </c>
      <c r="C534" s="5" t="str">
        <f>"1914010000402271"</f>
        <v>1914010000402271</v>
      </c>
      <c r="D534" s="5" t="s">
        <v>44</v>
      </c>
      <c r="E534" s="5" t="s">
        <v>20</v>
      </c>
      <c r="F534" s="5" t="str">
        <f t="shared" si="39"/>
        <v>2019-03-20</v>
      </c>
      <c r="G534" s="6" t="str">
        <f t="shared" si="40"/>
        <v>1500</v>
      </c>
    </row>
    <row r="535" spans="1:7">
      <c r="A535" s="7">
        <v>533</v>
      </c>
      <c r="B535" s="5" t="s">
        <v>555</v>
      </c>
      <c r="C535" s="5" t="str">
        <f>"1914010000402272"</f>
        <v>1914010000402272</v>
      </c>
      <c r="D535" s="5" t="s">
        <v>44</v>
      </c>
      <c r="E535" s="5" t="s">
        <v>20</v>
      </c>
      <c r="F535" s="5" t="str">
        <f t="shared" si="39"/>
        <v>2019-03-20</v>
      </c>
      <c r="G535" s="6" t="str">
        <f t="shared" si="40"/>
        <v>1500</v>
      </c>
    </row>
    <row r="536" spans="1:7">
      <c r="A536" s="7">
        <v>534</v>
      </c>
      <c r="B536" s="5" t="s">
        <v>556</v>
      </c>
      <c r="C536" s="5" t="str">
        <f>"1914010000402273"</f>
        <v>1914010000402273</v>
      </c>
      <c r="D536" s="5" t="s">
        <v>44</v>
      </c>
      <c r="E536" s="5" t="s">
        <v>20</v>
      </c>
      <c r="F536" s="5" t="str">
        <f t="shared" si="39"/>
        <v>2019-03-20</v>
      </c>
      <c r="G536" s="6" t="str">
        <f t="shared" si="40"/>
        <v>1500</v>
      </c>
    </row>
    <row r="537" spans="1:7">
      <c r="A537" s="7">
        <v>535</v>
      </c>
      <c r="B537" s="5" t="s">
        <v>557</v>
      </c>
      <c r="C537" s="5" t="str">
        <f>"1914010000402274"</f>
        <v>1914010000402274</v>
      </c>
      <c r="D537" s="5" t="s">
        <v>44</v>
      </c>
      <c r="E537" s="5" t="s">
        <v>20</v>
      </c>
      <c r="F537" s="5" t="str">
        <f t="shared" si="39"/>
        <v>2019-03-20</v>
      </c>
      <c r="G537" s="6" t="str">
        <f t="shared" si="40"/>
        <v>1500</v>
      </c>
    </row>
    <row r="538" spans="1:7">
      <c r="A538" s="7">
        <v>536</v>
      </c>
      <c r="B538" s="5" t="s">
        <v>558</v>
      </c>
      <c r="C538" s="5" t="str">
        <f>"1914010000402275"</f>
        <v>1914010000402275</v>
      </c>
      <c r="D538" s="5" t="s">
        <v>44</v>
      </c>
      <c r="E538" s="5" t="s">
        <v>20</v>
      </c>
      <c r="F538" s="5" t="str">
        <f t="shared" si="39"/>
        <v>2019-03-20</v>
      </c>
      <c r="G538" s="6" t="str">
        <f t="shared" si="40"/>
        <v>1500</v>
      </c>
    </row>
    <row r="539" spans="1:7">
      <c r="A539" s="7">
        <v>537</v>
      </c>
      <c r="B539" s="5" t="s">
        <v>559</v>
      </c>
      <c r="C539" s="5" t="str">
        <f>"1914010000402276"</f>
        <v>1914010000402276</v>
      </c>
      <c r="D539" s="5" t="s">
        <v>44</v>
      </c>
      <c r="E539" s="5" t="s">
        <v>20</v>
      </c>
      <c r="F539" s="5" t="str">
        <f t="shared" si="39"/>
        <v>2019-03-20</v>
      </c>
      <c r="G539" s="6" t="str">
        <f t="shared" si="40"/>
        <v>1500</v>
      </c>
    </row>
    <row r="540" spans="1:7">
      <c r="A540" s="7">
        <v>538</v>
      </c>
      <c r="B540" s="5" t="s">
        <v>560</v>
      </c>
      <c r="C540" s="5" t="str">
        <f>"1914010000402277"</f>
        <v>1914010000402277</v>
      </c>
      <c r="D540" s="5" t="s">
        <v>44</v>
      </c>
      <c r="E540" s="5" t="s">
        <v>20</v>
      </c>
      <c r="F540" s="5" t="str">
        <f t="shared" si="39"/>
        <v>2019-03-20</v>
      </c>
      <c r="G540" s="6" t="str">
        <f t="shared" si="40"/>
        <v>1500</v>
      </c>
    </row>
    <row r="541" spans="1:7">
      <c r="A541" s="7">
        <v>539</v>
      </c>
      <c r="B541" s="5" t="s">
        <v>561</v>
      </c>
      <c r="C541" s="5" t="str">
        <f>"1914010000402278"</f>
        <v>1914010000402278</v>
      </c>
      <c r="D541" s="5" t="s">
        <v>44</v>
      </c>
      <c r="E541" s="5" t="s">
        <v>20</v>
      </c>
      <c r="F541" s="5" t="str">
        <f t="shared" si="39"/>
        <v>2019-03-20</v>
      </c>
      <c r="G541" s="6" t="str">
        <f t="shared" si="40"/>
        <v>1500</v>
      </c>
    </row>
    <row r="542" spans="1:7">
      <c r="A542" s="7">
        <v>540</v>
      </c>
      <c r="B542" s="5" t="s">
        <v>562</v>
      </c>
      <c r="C542" s="5" t="str">
        <f>"1914010000402279"</f>
        <v>1914010000402279</v>
      </c>
      <c r="D542" s="5" t="s">
        <v>44</v>
      </c>
      <c r="E542" s="5" t="s">
        <v>20</v>
      </c>
      <c r="F542" s="5" t="str">
        <f t="shared" si="39"/>
        <v>2019-03-20</v>
      </c>
      <c r="G542" s="6" t="str">
        <f t="shared" si="40"/>
        <v>1500</v>
      </c>
    </row>
    <row r="543" spans="1:7">
      <c r="A543" s="7">
        <v>541</v>
      </c>
      <c r="B543" s="5" t="s">
        <v>563</v>
      </c>
      <c r="C543" s="5" t="str">
        <f>"1914010000402280"</f>
        <v>1914010000402280</v>
      </c>
      <c r="D543" s="5" t="s">
        <v>44</v>
      </c>
      <c r="E543" s="5" t="s">
        <v>20</v>
      </c>
      <c r="F543" s="5" t="str">
        <f t="shared" si="39"/>
        <v>2019-03-20</v>
      </c>
      <c r="G543" s="6" t="str">
        <f t="shared" si="40"/>
        <v>1500</v>
      </c>
    </row>
    <row r="544" spans="1:7">
      <c r="A544" s="7">
        <v>542</v>
      </c>
      <c r="B544" s="5" t="s">
        <v>564</v>
      </c>
      <c r="C544" s="5" t="str">
        <f>"1914010000402463"</f>
        <v>1914010000402463</v>
      </c>
      <c r="D544" s="5" t="s">
        <v>19</v>
      </c>
      <c r="E544" s="5" t="s">
        <v>20</v>
      </c>
      <c r="F544" s="5" t="str">
        <f t="shared" si="39"/>
        <v>2019-03-20</v>
      </c>
      <c r="G544" s="6" t="str">
        <f t="shared" si="40"/>
        <v>1500</v>
      </c>
    </row>
    <row r="545" spans="1:7">
      <c r="A545" s="7">
        <v>543</v>
      </c>
      <c r="B545" s="5" t="s">
        <v>565</v>
      </c>
      <c r="C545" s="5" t="str">
        <f>"1914010000402464"</f>
        <v>1914010000402464</v>
      </c>
      <c r="D545" s="5" t="s">
        <v>19</v>
      </c>
      <c r="E545" s="5" t="s">
        <v>20</v>
      </c>
      <c r="F545" s="5" t="str">
        <f t="shared" si="39"/>
        <v>2019-03-20</v>
      </c>
      <c r="G545" s="6" t="str">
        <f t="shared" si="40"/>
        <v>1500</v>
      </c>
    </row>
    <row r="546" spans="1:7">
      <c r="A546" s="7">
        <v>544</v>
      </c>
      <c r="B546" s="5" t="s">
        <v>566</v>
      </c>
      <c r="C546" s="5" t="str">
        <f>"1914010000402465"</f>
        <v>1914010000402465</v>
      </c>
      <c r="D546" s="5" t="s">
        <v>19</v>
      </c>
      <c r="E546" s="5" t="s">
        <v>20</v>
      </c>
      <c r="F546" s="5" t="str">
        <f t="shared" si="39"/>
        <v>2019-03-20</v>
      </c>
      <c r="G546" s="6" t="str">
        <f t="shared" si="40"/>
        <v>1500</v>
      </c>
    </row>
    <row r="547" spans="1:7">
      <c r="A547" s="7">
        <v>545</v>
      </c>
      <c r="B547" s="5" t="s">
        <v>567</v>
      </c>
      <c r="C547" s="5" t="str">
        <f>"1914010000402466"</f>
        <v>1914010000402466</v>
      </c>
      <c r="D547" s="5" t="s">
        <v>19</v>
      </c>
      <c r="E547" s="5" t="s">
        <v>20</v>
      </c>
      <c r="F547" s="5" t="str">
        <f t="shared" si="39"/>
        <v>2019-03-20</v>
      </c>
      <c r="G547" s="6" t="str">
        <f t="shared" si="40"/>
        <v>1500</v>
      </c>
    </row>
    <row r="548" spans="1:7">
      <c r="A548" s="7">
        <v>546</v>
      </c>
      <c r="B548" s="5" t="s">
        <v>568</v>
      </c>
      <c r="C548" s="5" t="str">
        <f>"1914010000402467"</f>
        <v>1914010000402467</v>
      </c>
      <c r="D548" s="5" t="s">
        <v>19</v>
      </c>
      <c r="E548" s="5" t="s">
        <v>20</v>
      </c>
      <c r="F548" s="5" t="str">
        <f t="shared" si="39"/>
        <v>2019-03-20</v>
      </c>
      <c r="G548" s="6" t="str">
        <f t="shared" si="40"/>
        <v>1500</v>
      </c>
    </row>
    <row r="549" spans="1:7">
      <c r="A549" s="7">
        <v>547</v>
      </c>
      <c r="B549" s="5" t="s">
        <v>569</v>
      </c>
      <c r="C549" s="5" t="str">
        <f>"1914010000402468"</f>
        <v>1914010000402468</v>
      </c>
      <c r="D549" s="5" t="s">
        <v>19</v>
      </c>
      <c r="E549" s="5" t="s">
        <v>20</v>
      </c>
      <c r="F549" s="5" t="str">
        <f t="shared" si="39"/>
        <v>2019-03-20</v>
      </c>
      <c r="G549" s="6" t="str">
        <f t="shared" si="40"/>
        <v>1500</v>
      </c>
    </row>
    <row r="550" spans="1:7">
      <c r="A550" s="7">
        <v>548</v>
      </c>
      <c r="B550" s="5" t="s">
        <v>570</v>
      </c>
      <c r="C550" s="5" t="str">
        <f>"1914010000402469"</f>
        <v>1914010000402469</v>
      </c>
      <c r="D550" s="5" t="s">
        <v>19</v>
      </c>
      <c r="E550" s="5" t="s">
        <v>20</v>
      </c>
      <c r="F550" s="5" t="str">
        <f t="shared" si="39"/>
        <v>2019-03-20</v>
      </c>
      <c r="G550" s="6" t="str">
        <f t="shared" si="40"/>
        <v>1500</v>
      </c>
    </row>
    <row r="551" spans="1:7">
      <c r="A551" s="7">
        <v>549</v>
      </c>
      <c r="B551" s="5" t="s">
        <v>571</v>
      </c>
      <c r="C551" s="5" t="str">
        <f>"1914010000402470"</f>
        <v>1914010000402470</v>
      </c>
      <c r="D551" s="5" t="s">
        <v>19</v>
      </c>
      <c r="E551" s="5" t="s">
        <v>20</v>
      </c>
      <c r="F551" s="5" t="str">
        <f t="shared" si="39"/>
        <v>2019-03-20</v>
      </c>
      <c r="G551" s="6" t="str">
        <f t="shared" si="40"/>
        <v>1500</v>
      </c>
    </row>
    <row r="552" spans="1:7">
      <c r="A552" s="7">
        <v>550</v>
      </c>
      <c r="B552" s="5" t="s">
        <v>572</v>
      </c>
      <c r="C552" s="5" t="str">
        <f>"1914010000402471"</f>
        <v>1914010000402471</v>
      </c>
      <c r="D552" s="5" t="s">
        <v>19</v>
      </c>
      <c r="E552" s="5" t="s">
        <v>20</v>
      </c>
      <c r="F552" s="5" t="str">
        <f t="shared" si="39"/>
        <v>2019-03-20</v>
      </c>
      <c r="G552" s="6" t="str">
        <f t="shared" si="40"/>
        <v>1500</v>
      </c>
    </row>
    <row r="553" spans="1:7">
      <c r="A553" s="7">
        <v>551</v>
      </c>
      <c r="B553" s="5" t="s">
        <v>573</v>
      </c>
      <c r="C553" s="5" t="str">
        <f>"1914010000402472"</f>
        <v>1914010000402472</v>
      </c>
      <c r="D553" s="5" t="s">
        <v>19</v>
      </c>
      <c r="E553" s="5" t="s">
        <v>20</v>
      </c>
      <c r="F553" s="5" t="str">
        <f t="shared" si="39"/>
        <v>2019-03-20</v>
      </c>
      <c r="G553" s="6" t="str">
        <f t="shared" si="40"/>
        <v>1500</v>
      </c>
    </row>
    <row r="554" spans="1:7">
      <c r="A554" s="7">
        <v>552</v>
      </c>
      <c r="B554" s="5" t="s">
        <v>574</v>
      </c>
      <c r="C554" s="5" t="str">
        <f>"1914010000402473"</f>
        <v>1914010000402473</v>
      </c>
      <c r="D554" s="5" t="s">
        <v>19</v>
      </c>
      <c r="E554" s="5" t="s">
        <v>20</v>
      </c>
      <c r="F554" s="5" t="str">
        <f t="shared" si="39"/>
        <v>2019-03-20</v>
      </c>
      <c r="G554" s="6" t="str">
        <f t="shared" si="40"/>
        <v>1500</v>
      </c>
    </row>
    <row r="555" spans="1:7">
      <c r="A555" s="7">
        <v>553</v>
      </c>
      <c r="B555" s="5" t="s">
        <v>575</v>
      </c>
      <c r="C555" s="5" t="str">
        <f>"1914010000402474"</f>
        <v>1914010000402474</v>
      </c>
      <c r="D555" s="5" t="s">
        <v>19</v>
      </c>
      <c r="E555" s="5" t="s">
        <v>20</v>
      </c>
      <c r="F555" s="5" t="str">
        <f t="shared" si="39"/>
        <v>2019-03-20</v>
      </c>
      <c r="G555" s="6" t="str">
        <f t="shared" si="40"/>
        <v>1500</v>
      </c>
    </row>
    <row r="556" spans="1:7">
      <c r="A556" s="7">
        <v>554</v>
      </c>
      <c r="B556" s="5" t="s">
        <v>576</v>
      </c>
      <c r="C556" s="5" t="str">
        <f>"1914010000402475"</f>
        <v>1914010000402475</v>
      </c>
      <c r="D556" s="5" t="s">
        <v>19</v>
      </c>
      <c r="E556" s="5" t="s">
        <v>20</v>
      </c>
      <c r="F556" s="5" t="str">
        <f t="shared" si="39"/>
        <v>2019-03-20</v>
      </c>
      <c r="G556" s="6" t="str">
        <f t="shared" si="40"/>
        <v>1500</v>
      </c>
    </row>
    <row r="557" spans="1:7">
      <c r="A557" s="7">
        <v>555</v>
      </c>
      <c r="B557" s="5" t="s">
        <v>577</v>
      </c>
      <c r="C557" s="5" t="str">
        <f>"1914010000402476"</f>
        <v>1914010000402476</v>
      </c>
      <c r="D557" s="5" t="s">
        <v>19</v>
      </c>
      <c r="E557" s="5" t="s">
        <v>20</v>
      </c>
      <c r="F557" s="5" t="str">
        <f t="shared" si="39"/>
        <v>2019-03-20</v>
      </c>
      <c r="G557" s="6" t="str">
        <f t="shared" si="40"/>
        <v>1500</v>
      </c>
    </row>
    <row r="558" spans="1:7">
      <c r="A558" s="7">
        <v>556</v>
      </c>
      <c r="B558" s="5" t="s">
        <v>578</v>
      </c>
      <c r="C558" s="5" t="str">
        <f>"1914010000402477"</f>
        <v>1914010000402477</v>
      </c>
      <c r="D558" s="5" t="s">
        <v>19</v>
      </c>
      <c r="E558" s="5" t="s">
        <v>20</v>
      </c>
      <c r="F558" s="5" t="str">
        <f t="shared" si="39"/>
        <v>2019-03-20</v>
      </c>
      <c r="G558" s="6" t="str">
        <f t="shared" si="40"/>
        <v>1500</v>
      </c>
    </row>
    <row r="559" spans="1:7">
      <c r="A559" s="7">
        <v>557</v>
      </c>
      <c r="B559" s="5" t="s">
        <v>579</v>
      </c>
      <c r="C559" s="5" t="str">
        <f>"1914010000402478"</f>
        <v>1914010000402478</v>
      </c>
      <c r="D559" s="5" t="s">
        <v>19</v>
      </c>
      <c r="E559" s="5" t="s">
        <v>20</v>
      </c>
      <c r="F559" s="5" t="str">
        <f t="shared" si="39"/>
        <v>2019-03-20</v>
      </c>
      <c r="G559" s="6" t="str">
        <f t="shared" si="40"/>
        <v>1500</v>
      </c>
    </row>
    <row r="560" spans="1:7">
      <c r="A560" s="7">
        <v>558</v>
      </c>
      <c r="B560" s="5" t="s">
        <v>440</v>
      </c>
      <c r="C560" s="5" t="str">
        <f>"1914010000402479"</f>
        <v>1914010000402479</v>
      </c>
      <c r="D560" s="5" t="s">
        <v>19</v>
      </c>
      <c r="E560" s="5" t="s">
        <v>20</v>
      </c>
      <c r="F560" s="5" t="str">
        <f t="shared" si="39"/>
        <v>2019-03-20</v>
      </c>
      <c r="G560" s="6" t="str">
        <f t="shared" si="40"/>
        <v>1500</v>
      </c>
    </row>
    <row r="561" spans="1:7">
      <c r="A561" s="7">
        <v>559</v>
      </c>
      <c r="B561" s="5" t="s">
        <v>580</v>
      </c>
      <c r="C561" s="5" t="str">
        <f>"1914010000402480"</f>
        <v>1914010000402480</v>
      </c>
      <c r="D561" s="5" t="s">
        <v>19</v>
      </c>
      <c r="E561" s="5" t="s">
        <v>20</v>
      </c>
      <c r="F561" s="5" t="str">
        <f t="shared" si="39"/>
        <v>2019-03-20</v>
      </c>
      <c r="G561" s="6" t="str">
        <f t="shared" si="40"/>
        <v>1500</v>
      </c>
    </row>
    <row r="562" spans="1:7">
      <c r="A562" s="7">
        <v>560</v>
      </c>
      <c r="B562" s="5" t="s">
        <v>581</v>
      </c>
      <c r="C562" s="5" t="str">
        <f>"1914010000402481"</f>
        <v>1914010000402481</v>
      </c>
      <c r="D562" s="5" t="s">
        <v>19</v>
      </c>
      <c r="E562" s="5" t="s">
        <v>20</v>
      </c>
      <c r="F562" s="5" t="str">
        <f t="shared" si="39"/>
        <v>2019-03-20</v>
      </c>
      <c r="G562" s="6" t="str">
        <f t="shared" si="40"/>
        <v>1500</v>
      </c>
    </row>
    <row r="563" spans="1:7">
      <c r="A563" s="7">
        <v>561</v>
      </c>
      <c r="B563" s="5" t="s">
        <v>582</v>
      </c>
      <c r="C563" s="5" t="str">
        <f>"1914010000402484"</f>
        <v>1914010000402484</v>
      </c>
      <c r="D563" s="5" t="s">
        <v>19</v>
      </c>
      <c r="E563" s="5" t="s">
        <v>20</v>
      </c>
      <c r="F563" s="5" t="str">
        <f t="shared" ref="F563:F626" si="41">"2019-03-20"</f>
        <v>2019-03-20</v>
      </c>
      <c r="G563" s="6" t="str">
        <f t="shared" si="40"/>
        <v>1500</v>
      </c>
    </row>
    <row r="564" spans="1:7">
      <c r="A564" s="7">
        <v>562</v>
      </c>
      <c r="B564" s="5" t="s">
        <v>583</v>
      </c>
      <c r="C564" s="5" t="str">
        <f>"1914010000402485"</f>
        <v>1914010000402485</v>
      </c>
      <c r="D564" s="5" t="s">
        <v>19</v>
      </c>
      <c r="E564" s="5" t="s">
        <v>20</v>
      </c>
      <c r="F564" s="5" t="str">
        <f t="shared" si="41"/>
        <v>2019-03-20</v>
      </c>
      <c r="G564" s="6" t="str">
        <f t="shared" si="40"/>
        <v>1500</v>
      </c>
    </row>
    <row r="565" spans="1:7">
      <c r="A565" s="7">
        <v>563</v>
      </c>
      <c r="B565" s="5" t="s">
        <v>584</v>
      </c>
      <c r="C565" s="5" t="str">
        <f>"1914010000402486"</f>
        <v>1914010000402486</v>
      </c>
      <c r="D565" s="5" t="s">
        <v>19</v>
      </c>
      <c r="E565" s="5" t="s">
        <v>20</v>
      </c>
      <c r="F565" s="5" t="str">
        <f t="shared" si="41"/>
        <v>2019-03-20</v>
      </c>
      <c r="G565" s="6" t="str">
        <f t="shared" si="40"/>
        <v>1500</v>
      </c>
    </row>
    <row r="566" spans="1:7">
      <c r="A566" s="7">
        <v>564</v>
      </c>
      <c r="B566" s="5" t="s">
        <v>585</v>
      </c>
      <c r="C566" s="5" t="str">
        <f>"1914010000402487"</f>
        <v>1914010000402487</v>
      </c>
      <c r="D566" s="5" t="s">
        <v>19</v>
      </c>
      <c r="E566" s="5" t="s">
        <v>20</v>
      </c>
      <c r="F566" s="5" t="str">
        <f t="shared" si="41"/>
        <v>2019-03-20</v>
      </c>
      <c r="G566" s="6" t="str">
        <f t="shared" si="40"/>
        <v>1500</v>
      </c>
    </row>
    <row r="567" spans="1:7">
      <c r="A567" s="7">
        <v>565</v>
      </c>
      <c r="B567" s="5" t="s">
        <v>586</v>
      </c>
      <c r="C567" s="5" t="str">
        <f>"1914010000402488"</f>
        <v>1914010000402488</v>
      </c>
      <c r="D567" s="5" t="s">
        <v>19</v>
      </c>
      <c r="E567" s="5" t="s">
        <v>20</v>
      </c>
      <c r="F567" s="5" t="str">
        <f t="shared" si="41"/>
        <v>2019-03-20</v>
      </c>
      <c r="G567" s="6" t="str">
        <f t="shared" si="40"/>
        <v>1500</v>
      </c>
    </row>
    <row r="568" spans="1:7">
      <c r="A568" s="7">
        <v>566</v>
      </c>
      <c r="B568" s="5" t="s">
        <v>587</v>
      </c>
      <c r="C568" s="5" t="str">
        <f>"1914010000402489"</f>
        <v>1914010000402489</v>
      </c>
      <c r="D568" s="5" t="s">
        <v>19</v>
      </c>
      <c r="E568" s="5" t="s">
        <v>20</v>
      </c>
      <c r="F568" s="5" t="str">
        <f t="shared" si="41"/>
        <v>2019-03-20</v>
      </c>
      <c r="G568" s="6" t="str">
        <f t="shared" si="40"/>
        <v>1500</v>
      </c>
    </row>
    <row r="569" spans="1:7">
      <c r="A569" s="7">
        <v>567</v>
      </c>
      <c r="B569" s="5" t="s">
        <v>588</v>
      </c>
      <c r="C569" s="5" t="str">
        <f>"1914010000402490"</f>
        <v>1914010000402490</v>
      </c>
      <c r="D569" s="5" t="s">
        <v>19</v>
      </c>
      <c r="E569" s="5" t="s">
        <v>20</v>
      </c>
      <c r="F569" s="5" t="str">
        <f t="shared" si="41"/>
        <v>2019-03-20</v>
      </c>
      <c r="G569" s="6" t="str">
        <f t="shared" si="40"/>
        <v>1500</v>
      </c>
    </row>
    <row r="570" spans="1:7">
      <c r="A570" s="7">
        <v>568</v>
      </c>
      <c r="B570" s="5" t="s">
        <v>589</v>
      </c>
      <c r="C570" s="5" t="str">
        <f>"1914010000402491"</f>
        <v>1914010000402491</v>
      </c>
      <c r="D570" s="5" t="s">
        <v>19</v>
      </c>
      <c r="E570" s="5" t="s">
        <v>20</v>
      </c>
      <c r="F570" s="5" t="str">
        <f t="shared" si="41"/>
        <v>2019-03-20</v>
      </c>
      <c r="G570" s="6" t="str">
        <f t="shared" si="40"/>
        <v>1500</v>
      </c>
    </row>
    <row r="571" spans="1:7">
      <c r="A571" s="7">
        <v>569</v>
      </c>
      <c r="B571" s="5" t="s">
        <v>590</v>
      </c>
      <c r="C571" s="5" t="str">
        <f>"1914010000402492"</f>
        <v>1914010000402492</v>
      </c>
      <c r="D571" s="5" t="s">
        <v>19</v>
      </c>
      <c r="E571" s="5" t="s">
        <v>20</v>
      </c>
      <c r="F571" s="5" t="str">
        <f t="shared" si="41"/>
        <v>2019-03-20</v>
      </c>
      <c r="G571" s="6" t="str">
        <f t="shared" si="40"/>
        <v>1500</v>
      </c>
    </row>
    <row r="572" spans="1:7">
      <c r="A572" s="7">
        <v>570</v>
      </c>
      <c r="B572" s="5" t="s">
        <v>591</v>
      </c>
      <c r="C572" s="5" t="str">
        <f>"1914010000402493"</f>
        <v>1914010000402493</v>
      </c>
      <c r="D572" s="5" t="s">
        <v>19</v>
      </c>
      <c r="E572" s="5" t="s">
        <v>20</v>
      </c>
      <c r="F572" s="5" t="str">
        <f t="shared" si="41"/>
        <v>2019-03-20</v>
      </c>
      <c r="G572" s="6" t="str">
        <f t="shared" si="40"/>
        <v>1500</v>
      </c>
    </row>
    <row r="573" spans="1:7">
      <c r="A573" s="7">
        <v>571</v>
      </c>
      <c r="B573" s="5" t="s">
        <v>592</v>
      </c>
      <c r="C573" s="5" t="str">
        <f>"1914010000402494"</f>
        <v>1914010000402494</v>
      </c>
      <c r="D573" s="5" t="s">
        <v>19</v>
      </c>
      <c r="E573" s="5" t="s">
        <v>20</v>
      </c>
      <c r="F573" s="5" t="str">
        <f t="shared" si="41"/>
        <v>2019-03-20</v>
      </c>
      <c r="G573" s="6" t="str">
        <f t="shared" si="40"/>
        <v>1500</v>
      </c>
    </row>
    <row r="574" spans="1:7">
      <c r="A574" s="7">
        <v>572</v>
      </c>
      <c r="B574" s="5" t="s">
        <v>593</v>
      </c>
      <c r="C574" s="5" t="str">
        <f>"1914010000402495"</f>
        <v>1914010000402495</v>
      </c>
      <c r="D574" s="5" t="s">
        <v>19</v>
      </c>
      <c r="E574" s="5" t="s">
        <v>20</v>
      </c>
      <c r="F574" s="5" t="str">
        <f t="shared" si="41"/>
        <v>2019-03-20</v>
      </c>
      <c r="G574" s="6" t="str">
        <f t="shared" si="40"/>
        <v>1500</v>
      </c>
    </row>
    <row r="575" spans="1:7">
      <c r="A575" s="7">
        <v>573</v>
      </c>
      <c r="B575" s="5" t="s">
        <v>594</v>
      </c>
      <c r="C575" s="5" t="str">
        <f>"1914010000402496"</f>
        <v>1914010000402496</v>
      </c>
      <c r="D575" s="5" t="s">
        <v>19</v>
      </c>
      <c r="E575" s="5" t="s">
        <v>20</v>
      </c>
      <c r="F575" s="5" t="str">
        <f t="shared" si="41"/>
        <v>2019-03-20</v>
      </c>
      <c r="G575" s="6" t="str">
        <f t="shared" si="40"/>
        <v>1500</v>
      </c>
    </row>
    <row r="576" spans="1:7">
      <c r="A576" s="7">
        <v>574</v>
      </c>
      <c r="B576" s="5" t="s">
        <v>595</v>
      </c>
      <c r="C576" s="5" t="str">
        <f>"1914010000402497"</f>
        <v>1914010000402497</v>
      </c>
      <c r="D576" s="5" t="s">
        <v>19</v>
      </c>
      <c r="E576" s="5" t="s">
        <v>20</v>
      </c>
      <c r="F576" s="5" t="str">
        <f t="shared" si="41"/>
        <v>2019-03-20</v>
      </c>
      <c r="G576" s="6" t="str">
        <f t="shared" si="40"/>
        <v>1500</v>
      </c>
    </row>
    <row r="577" spans="1:7">
      <c r="A577" s="7">
        <v>575</v>
      </c>
      <c r="B577" s="5" t="s">
        <v>596</v>
      </c>
      <c r="C577" s="5" t="str">
        <f>"1914010000402498"</f>
        <v>1914010000402498</v>
      </c>
      <c r="D577" s="5" t="s">
        <v>19</v>
      </c>
      <c r="E577" s="5" t="s">
        <v>20</v>
      </c>
      <c r="F577" s="5" t="str">
        <f t="shared" si="41"/>
        <v>2019-03-20</v>
      </c>
      <c r="G577" s="6" t="str">
        <f t="shared" si="40"/>
        <v>1500</v>
      </c>
    </row>
    <row r="578" spans="1:7">
      <c r="A578" s="7">
        <v>576</v>
      </c>
      <c r="B578" s="5" t="s">
        <v>597</v>
      </c>
      <c r="C578" s="5" t="str">
        <f>"1914010000402499"</f>
        <v>1914010000402499</v>
      </c>
      <c r="D578" s="5" t="s">
        <v>19</v>
      </c>
      <c r="E578" s="5" t="s">
        <v>20</v>
      </c>
      <c r="F578" s="5" t="str">
        <f t="shared" si="41"/>
        <v>2019-03-20</v>
      </c>
      <c r="G578" s="6" t="str">
        <f t="shared" si="40"/>
        <v>1500</v>
      </c>
    </row>
    <row r="579" spans="1:7">
      <c r="A579" s="7">
        <v>577</v>
      </c>
      <c r="B579" s="5" t="s">
        <v>598</v>
      </c>
      <c r="C579" s="5" t="str">
        <f>"1914010000402500"</f>
        <v>1914010000402500</v>
      </c>
      <c r="D579" s="5" t="s">
        <v>19</v>
      </c>
      <c r="E579" s="5" t="s">
        <v>20</v>
      </c>
      <c r="F579" s="5" t="str">
        <f t="shared" si="41"/>
        <v>2019-03-20</v>
      </c>
      <c r="G579" s="6" t="str">
        <f t="shared" si="40"/>
        <v>1500</v>
      </c>
    </row>
    <row r="580" spans="1:7">
      <c r="A580" s="7">
        <v>578</v>
      </c>
      <c r="B580" s="5" t="s">
        <v>599</v>
      </c>
      <c r="C580" s="5" t="str">
        <f>"1914010000402501"</f>
        <v>1914010000402501</v>
      </c>
      <c r="D580" s="5" t="s">
        <v>19</v>
      </c>
      <c r="E580" s="5" t="s">
        <v>20</v>
      </c>
      <c r="F580" s="5" t="str">
        <f t="shared" si="41"/>
        <v>2019-03-20</v>
      </c>
      <c r="G580" s="6" t="str">
        <f t="shared" si="40"/>
        <v>1500</v>
      </c>
    </row>
    <row r="581" spans="1:7">
      <c r="A581" s="7">
        <v>579</v>
      </c>
      <c r="B581" s="5" t="s">
        <v>600</v>
      </c>
      <c r="C581" s="5" t="str">
        <f>"1914010000402502"</f>
        <v>1914010000402502</v>
      </c>
      <c r="D581" s="5" t="s">
        <v>19</v>
      </c>
      <c r="E581" s="5" t="s">
        <v>20</v>
      </c>
      <c r="F581" s="5" t="str">
        <f t="shared" si="41"/>
        <v>2019-03-20</v>
      </c>
      <c r="G581" s="6" t="str">
        <f t="shared" si="40"/>
        <v>1500</v>
      </c>
    </row>
    <row r="582" spans="1:7">
      <c r="A582" s="7">
        <v>580</v>
      </c>
      <c r="B582" s="5" t="s">
        <v>601</v>
      </c>
      <c r="C582" s="5" t="str">
        <f>"1914010000402503"</f>
        <v>1914010000402503</v>
      </c>
      <c r="D582" s="5" t="s">
        <v>19</v>
      </c>
      <c r="E582" s="5" t="s">
        <v>20</v>
      </c>
      <c r="F582" s="5" t="str">
        <f t="shared" si="41"/>
        <v>2019-03-20</v>
      </c>
      <c r="G582" s="6" t="str">
        <f t="shared" si="40"/>
        <v>1500</v>
      </c>
    </row>
    <row r="583" spans="1:7">
      <c r="A583" s="7">
        <v>581</v>
      </c>
      <c r="B583" s="5" t="s">
        <v>602</v>
      </c>
      <c r="C583" s="5" t="str">
        <f>"1914010000402504"</f>
        <v>1914010000402504</v>
      </c>
      <c r="D583" s="5" t="s">
        <v>19</v>
      </c>
      <c r="E583" s="5" t="s">
        <v>20</v>
      </c>
      <c r="F583" s="5" t="str">
        <f t="shared" si="41"/>
        <v>2019-03-20</v>
      </c>
      <c r="G583" s="6" t="str">
        <f t="shared" si="40"/>
        <v>1500</v>
      </c>
    </row>
    <row r="584" spans="1:7">
      <c r="A584" s="7">
        <v>582</v>
      </c>
      <c r="B584" s="5" t="s">
        <v>603</v>
      </c>
      <c r="C584" s="5" t="str">
        <f>"1914010000402505"</f>
        <v>1914010000402505</v>
      </c>
      <c r="D584" s="5" t="s">
        <v>19</v>
      </c>
      <c r="E584" s="5" t="s">
        <v>20</v>
      </c>
      <c r="F584" s="5" t="str">
        <f t="shared" si="41"/>
        <v>2019-03-20</v>
      </c>
      <c r="G584" s="6" t="str">
        <f t="shared" ref="G584:G647" si="42">"1500"</f>
        <v>1500</v>
      </c>
    </row>
    <row r="585" spans="1:7">
      <c r="A585" s="7">
        <v>583</v>
      </c>
      <c r="B585" s="5" t="s">
        <v>604</v>
      </c>
      <c r="C585" s="5" t="str">
        <f>"1914010000402506"</f>
        <v>1914010000402506</v>
      </c>
      <c r="D585" s="5" t="s">
        <v>19</v>
      </c>
      <c r="E585" s="5" t="s">
        <v>20</v>
      </c>
      <c r="F585" s="5" t="str">
        <f t="shared" si="41"/>
        <v>2019-03-20</v>
      </c>
      <c r="G585" s="6" t="str">
        <f t="shared" si="42"/>
        <v>1500</v>
      </c>
    </row>
    <row r="586" spans="1:7">
      <c r="A586" s="7">
        <v>584</v>
      </c>
      <c r="B586" s="5" t="s">
        <v>605</v>
      </c>
      <c r="C586" s="5" t="str">
        <f>"1914010000402507"</f>
        <v>1914010000402507</v>
      </c>
      <c r="D586" s="5" t="s">
        <v>19</v>
      </c>
      <c r="E586" s="5" t="s">
        <v>20</v>
      </c>
      <c r="F586" s="5" t="str">
        <f t="shared" si="41"/>
        <v>2019-03-20</v>
      </c>
      <c r="G586" s="6" t="str">
        <f t="shared" si="42"/>
        <v>1500</v>
      </c>
    </row>
    <row r="587" spans="1:7">
      <c r="A587" s="7">
        <v>585</v>
      </c>
      <c r="B587" s="5" t="s">
        <v>606</v>
      </c>
      <c r="C587" s="5" t="str">
        <f>"1914010000402508"</f>
        <v>1914010000402508</v>
      </c>
      <c r="D587" s="5" t="s">
        <v>19</v>
      </c>
      <c r="E587" s="5" t="s">
        <v>20</v>
      </c>
      <c r="F587" s="5" t="str">
        <f t="shared" si="41"/>
        <v>2019-03-20</v>
      </c>
      <c r="G587" s="6" t="str">
        <f t="shared" si="42"/>
        <v>1500</v>
      </c>
    </row>
    <row r="588" spans="1:7">
      <c r="A588" s="7">
        <v>586</v>
      </c>
      <c r="B588" s="5" t="s">
        <v>607</v>
      </c>
      <c r="C588" s="5" t="str">
        <f>"1914010000402509"</f>
        <v>1914010000402509</v>
      </c>
      <c r="D588" s="5" t="s">
        <v>19</v>
      </c>
      <c r="E588" s="5" t="s">
        <v>20</v>
      </c>
      <c r="F588" s="5" t="str">
        <f t="shared" si="41"/>
        <v>2019-03-20</v>
      </c>
      <c r="G588" s="6" t="str">
        <f t="shared" si="42"/>
        <v>1500</v>
      </c>
    </row>
    <row r="589" spans="1:7">
      <c r="A589" s="7">
        <v>587</v>
      </c>
      <c r="B589" s="5" t="s">
        <v>608</v>
      </c>
      <c r="C589" s="5" t="str">
        <f>"1914010000402510"</f>
        <v>1914010000402510</v>
      </c>
      <c r="D589" s="5" t="s">
        <v>19</v>
      </c>
      <c r="E589" s="5" t="s">
        <v>20</v>
      </c>
      <c r="F589" s="5" t="str">
        <f t="shared" si="41"/>
        <v>2019-03-20</v>
      </c>
      <c r="G589" s="6" t="str">
        <f t="shared" si="42"/>
        <v>1500</v>
      </c>
    </row>
    <row r="590" spans="1:7">
      <c r="A590" s="7">
        <v>588</v>
      </c>
      <c r="B590" s="5" t="s">
        <v>609</v>
      </c>
      <c r="C590" s="5" t="str">
        <f>"1914010000402511"</f>
        <v>1914010000402511</v>
      </c>
      <c r="D590" s="5" t="s">
        <v>19</v>
      </c>
      <c r="E590" s="5" t="s">
        <v>20</v>
      </c>
      <c r="F590" s="5" t="str">
        <f t="shared" si="41"/>
        <v>2019-03-20</v>
      </c>
      <c r="G590" s="6" t="str">
        <f t="shared" si="42"/>
        <v>1500</v>
      </c>
    </row>
    <row r="591" spans="1:7">
      <c r="A591" s="7">
        <v>589</v>
      </c>
      <c r="B591" s="5" t="s">
        <v>610</v>
      </c>
      <c r="C591" s="5" t="str">
        <f>"1914010000402512"</f>
        <v>1914010000402512</v>
      </c>
      <c r="D591" s="5" t="s">
        <v>19</v>
      </c>
      <c r="E591" s="5" t="s">
        <v>20</v>
      </c>
      <c r="F591" s="5" t="str">
        <f t="shared" si="41"/>
        <v>2019-03-20</v>
      </c>
      <c r="G591" s="6" t="str">
        <f t="shared" si="42"/>
        <v>1500</v>
      </c>
    </row>
    <row r="592" spans="1:7">
      <c r="A592" s="7">
        <v>590</v>
      </c>
      <c r="B592" s="5" t="s">
        <v>611</v>
      </c>
      <c r="C592" s="5" t="str">
        <f>"1914010000402513"</f>
        <v>1914010000402513</v>
      </c>
      <c r="D592" s="5" t="s">
        <v>19</v>
      </c>
      <c r="E592" s="5" t="s">
        <v>20</v>
      </c>
      <c r="F592" s="5" t="str">
        <f t="shared" si="41"/>
        <v>2019-03-20</v>
      </c>
      <c r="G592" s="6" t="str">
        <f t="shared" si="42"/>
        <v>1500</v>
      </c>
    </row>
    <row r="593" spans="1:7">
      <c r="A593" s="7">
        <v>591</v>
      </c>
      <c r="B593" s="5" t="s">
        <v>612</v>
      </c>
      <c r="C593" s="5" t="str">
        <f>"1914010000402514"</f>
        <v>1914010000402514</v>
      </c>
      <c r="D593" s="5" t="s">
        <v>19</v>
      </c>
      <c r="E593" s="5" t="s">
        <v>20</v>
      </c>
      <c r="F593" s="5" t="str">
        <f t="shared" si="41"/>
        <v>2019-03-20</v>
      </c>
      <c r="G593" s="6" t="str">
        <f t="shared" si="42"/>
        <v>1500</v>
      </c>
    </row>
    <row r="594" spans="1:7">
      <c r="A594" s="7">
        <v>592</v>
      </c>
      <c r="B594" s="5" t="s">
        <v>613</v>
      </c>
      <c r="C594" s="5" t="str">
        <f>"1914010000402515"</f>
        <v>1914010000402515</v>
      </c>
      <c r="D594" s="5" t="s">
        <v>19</v>
      </c>
      <c r="E594" s="5" t="s">
        <v>20</v>
      </c>
      <c r="F594" s="5" t="str">
        <f t="shared" si="41"/>
        <v>2019-03-20</v>
      </c>
      <c r="G594" s="6" t="str">
        <f t="shared" si="42"/>
        <v>1500</v>
      </c>
    </row>
    <row r="595" spans="1:7">
      <c r="A595" s="7">
        <v>593</v>
      </c>
      <c r="B595" s="5" t="s">
        <v>614</v>
      </c>
      <c r="C595" s="5" t="str">
        <f>"1914010000402516"</f>
        <v>1914010000402516</v>
      </c>
      <c r="D595" s="5" t="s">
        <v>19</v>
      </c>
      <c r="E595" s="5" t="s">
        <v>20</v>
      </c>
      <c r="F595" s="5" t="str">
        <f t="shared" si="41"/>
        <v>2019-03-20</v>
      </c>
      <c r="G595" s="6" t="str">
        <f t="shared" si="42"/>
        <v>1500</v>
      </c>
    </row>
    <row r="596" spans="1:7">
      <c r="A596" s="7">
        <v>594</v>
      </c>
      <c r="B596" s="5" t="s">
        <v>615</v>
      </c>
      <c r="C596" s="5" t="str">
        <f>"1914010000402517"</f>
        <v>1914010000402517</v>
      </c>
      <c r="D596" s="5" t="s">
        <v>19</v>
      </c>
      <c r="E596" s="5" t="s">
        <v>20</v>
      </c>
      <c r="F596" s="5" t="str">
        <f t="shared" si="41"/>
        <v>2019-03-20</v>
      </c>
      <c r="G596" s="6" t="str">
        <f t="shared" si="42"/>
        <v>1500</v>
      </c>
    </row>
    <row r="597" spans="1:7">
      <c r="A597" s="7">
        <v>595</v>
      </c>
      <c r="B597" s="5" t="s">
        <v>616</v>
      </c>
      <c r="C597" s="5" t="str">
        <f>"1914010000402518"</f>
        <v>1914010000402518</v>
      </c>
      <c r="D597" s="5" t="s">
        <v>19</v>
      </c>
      <c r="E597" s="5" t="s">
        <v>20</v>
      </c>
      <c r="F597" s="5" t="str">
        <f t="shared" si="41"/>
        <v>2019-03-20</v>
      </c>
      <c r="G597" s="6" t="str">
        <f t="shared" si="42"/>
        <v>1500</v>
      </c>
    </row>
    <row r="598" spans="1:7">
      <c r="A598" s="7">
        <v>596</v>
      </c>
      <c r="B598" s="5" t="s">
        <v>617</v>
      </c>
      <c r="C598" s="5" t="str">
        <f>"1914010000402519"</f>
        <v>1914010000402519</v>
      </c>
      <c r="D598" s="5" t="s">
        <v>19</v>
      </c>
      <c r="E598" s="5" t="s">
        <v>20</v>
      </c>
      <c r="F598" s="5" t="str">
        <f t="shared" si="41"/>
        <v>2019-03-20</v>
      </c>
      <c r="G598" s="6" t="str">
        <f t="shared" si="42"/>
        <v>1500</v>
      </c>
    </row>
    <row r="599" spans="1:7">
      <c r="A599" s="7">
        <v>597</v>
      </c>
      <c r="B599" s="5" t="s">
        <v>618</v>
      </c>
      <c r="C599" s="5" t="str">
        <f>"1914010000402520"</f>
        <v>1914010000402520</v>
      </c>
      <c r="D599" s="5" t="s">
        <v>19</v>
      </c>
      <c r="E599" s="5" t="s">
        <v>20</v>
      </c>
      <c r="F599" s="5" t="str">
        <f t="shared" si="41"/>
        <v>2019-03-20</v>
      </c>
      <c r="G599" s="6" t="str">
        <f t="shared" si="42"/>
        <v>1500</v>
      </c>
    </row>
    <row r="600" spans="1:7">
      <c r="A600" s="7">
        <v>598</v>
      </c>
      <c r="B600" s="5" t="s">
        <v>619</v>
      </c>
      <c r="C600" s="5" t="str">
        <f>"1914010000402521"</f>
        <v>1914010000402521</v>
      </c>
      <c r="D600" s="5" t="s">
        <v>19</v>
      </c>
      <c r="E600" s="5" t="s">
        <v>20</v>
      </c>
      <c r="F600" s="5" t="str">
        <f t="shared" si="41"/>
        <v>2019-03-20</v>
      </c>
      <c r="G600" s="6" t="str">
        <f t="shared" si="42"/>
        <v>1500</v>
      </c>
    </row>
    <row r="601" spans="1:7">
      <c r="A601" s="7">
        <v>599</v>
      </c>
      <c r="B601" s="5" t="s">
        <v>620</v>
      </c>
      <c r="C601" s="5" t="str">
        <f>"1914010000402522"</f>
        <v>1914010000402522</v>
      </c>
      <c r="D601" s="5" t="s">
        <v>19</v>
      </c>
      <c r="E601" s="5" t="s">
        <v>20</v>
      </c>
      <c r="F601" s="5" t="str">
        <f t="shared" si="41"/>
        <v>2019-03-20</v>
      </c>
      <c r="G601" s="6" t="str">
        <f t="shared" si="42"/>
        <v>1500</v>
      </c>
    </row>
    <row r="602" spans="1:7">
      <c r="A602" s="7">
        <v>600</v>
      </c>
      <c r="B602" s="5" t="s">
        <v>621</v>
      </c>
      <c r="C602" s="5" t="str">
        <f>"1914010000402523"</f>
        <v>1914010000402523</v>
      </c>
      <c r="D602" s="5" t="s">
        <v>19</v>
      </c>
      <c r="E602" s="5" t="s">
        <v>20</v>
      </c>
      <c r="F602" s="5" t="str">
        <f t="shared" si="41"/>
        <v>2019-03-20</v>
      </c>
      <c r="G602" s="6" t="str">
        <f t="shared" si="42"/>
        <v>1500</v>
      </c>
    </row>
    <row r="603" spans="1:7">
      <c r="A603" s="7">
        <v>601</v>
      </c>
      <c r="B603" s="5" t="s">
        <v>622</v>
      </c>
      <c r="C603" s="5" t="str">
        <f>"1914010000402524"</f>
        <v>1914010000402524</v>
      </c>
      <c r="D603" s="5" t="s">
        <v>19</v>
      </c>
      <c r="E603" s="5" t="s">
        <v>20</v>
      </c>
      <c r="F603" s="5" t="str">
        <f t="shared" si="41"/>
        <v>2019-03-20</v>
      </c>
      <c r="G603" s="6" t="str">
        <f t="shared" si="42"/>
        <v>1500</v>
      </c>
    </row>
    <row r="604" spans="1:7">
      <c r="A604" s="7">
        <v>602</v>
      </c>
      <c r="B604" s="5" t="s">
        <v>623</v>
      </c>
      <c r="C604" s="5" t="str">
        <f>"1914010000402525"</f>
        <v>1914010000402525</v>
      </c>
      <c r="D604" s="5" t="s">
        <v>19</v>
      </c>
      <c r="E604" s="5" t="s">
        <v>20</v>
      </c>
      <c r="F604" s="5" t="str">
        <f t="shared" si="41"/>
        <v>2019-03-20</v>
      </c>
      <c r="G604" s="6" t="str">
        <f t="shared" si="42"/>
        <v>1500</v>
      </c>
    </row>
    <row r="605" spans="1:7">
      <c r="A605" s="7">
        <v>603</v>
      </c>
      <c r="B605" s="5" t="s">
        <v>624</v>
      </c>
      <c r="C605" s="5" t="str">
        <f>"1914010000402526"</f>
        <v>1914010000402526</v>
      </c>
      <c r="D605" s="5" t="s">
        <v>19</v>
      </c>
      <c r="E605" s="5" t="s">
        <v>20</v>
      </c>
      <c r="F605" s="5" t="str">
        <f t="shared" si="41"/>
        <v>2019-03-20</v>
      </c>
      <c r="G605" s="6" t="str">
        <f t="shared" si="42"/>
        <v>1500</v>
      </c>
    </row>
    <row r="606" spans="1:7">
      <c r="A606" s="7">
        <v>604</v>
      </c>
      <c r="B606" s="5" t="s">
        <v>625</v>
      </c>
      <c r="C606" s="5" t="str">
        <f>"1914010000402527"</f>
        <v>1914010000402527</v>
      </c>
      <c r="D606" s="5" t="s">
        <v>19</v>
      </c>
      <c r="E606" s="5" t="s">
        <v>20</v>
      </c>
      <c r="F606" s="5" t="str">
        <f t="shared" si="41"/>
        <v>2019-03-20</v>
      </c>
      <c r="G606" s="6" t="str">
        <f t="shared" si="42"/>
        <v>1500</v>
      </c>
    </row>
    <row r="607" spans="1:7">
      <c r="A607" s="7">
        <v>605</v>
      </c>
      <c r="B607" s="5" t="s">
        <v>626</v>
      </c>
      <c r="C607" s="5" t="str">
        <f>"1914010000402528"</f>
        <v>1914010000402528</v>
      </c>
      <c r="D607" s="5" t="s">
        <v>19</v>
      </c>
      <c r="E607" s="5" t="s">
        <v>20</v>
      </c>
      <c r="F607" s="5" t="str">
        <f t="shared" si="41"/>
        <v>2019-03-20</v>
      </c>
      <c r="G607" s="6" t="str">
        <f t="shared" si="42"/>
        <v>1500</v>
      </c>
    </row>
    <row r="608" spans="1:7">
      <c r="A608" s="7">
        <v>606</v>
      </c>
      <c r="B608" s="5" t="s">
        <v>627</v>
      </c>
      <c r="C608" s="5" t="str">
        <f>"1914010000402529"</f>
        <v>1914010000402529</v>
      </c>
      <c r="D608" s="5" t="s">
        <v>19</v>
      </c>
      <c r="E608" s="5" t="s">
        <v>20</v>
      </c>
      <c r="F608" s="5" t="str">
        <f t="shared" si="41"/>
        <v>2019-03-20</v>
      </c>
      <c r="G608" s="6" t="str">
        <f t="shared" si="42"/>
        <v>1500</v>
      </c>
    </row>
    <row r="609" spans="1:7">
      <c r="A609" s="7">
        <v>607</v>
      </c>
      <c r="B609" s="5" t="s">
        <v>628</v>
      </c>
      <c r="C609" s="5" t="str">
        <f>"1914010000402530"</f>
        <v>1914010000402530</v>
      </c>
      <c r="D609" s="5" t="s">
        <v>19</v>
      </c>
      <c r="E609" s="5" t="s">
        <v>20</v>
      </c>
      <c r="F609" s="5" t="str">
        <f t="shared" si="41"/>
        <v>2019-03-20</v>
      </c>
      <c r="G609" s="6" t="str">
        <f t="shared" si="42"/>
        <v>1500</v>
      </c>
    </row>
    <row r="610" spans="1:7">
      <c r="A610" s="7">
        <v>608</v>
      </c>
      <c r="B610" s="5" t="s">
        <v>629</v>
      </c>
      <c r="C610" s="5" t="str">
        <f>"1914010000402331"</f>
        <v>1914010000402331</v>
      </c>
      <c r="D610" s="5" t="s">
        <v>33</v>
      </c>
      <c r="E610" s="5" t="s">
        <v>20</v>
      </c>
      <c r="F610" s="5" t="str">
        <f t="shared" si="41"/>
        <v>2019-03-20</v>
      </c>
      <c r="G610" s="6" t="str">
        <f t="shared" si="42"/>
        <v>1500</v>
      </c>
    </row>
    <row r="611" spans="1:7">
      <c r="A611" s="7">
        <v>609</v>
      </c>
      <c r="B611" s="5" t="s">
        <v>630</v>
      </c>
      <c r="C611" s="5" t="str">
        <f>"1914010000402332"</f>
        <v>1914010000402332</v>
      </c>
      <c r="D611" s="5" t="s">
        <v>33</v>
      </c>
      <c r="E611" s="5" t="s">
        <v>20</v>
      </c>
      <c r="F611" s="5" t="str">
        <f t="shared" si="41"/>
        <v>2019-03-20</v>
      </c>
      <c r="G611" s="6" t="str">
        <f t="shared" si="42"/>
        <v>1500</v>
      </c>
    </row>
    <row r="612" spans="1:7">
      <c r="A612" s="7">
        <v>610</v>
      </c>
      <c r="B612" s="5" t="s">
        <v>631</v>
      </c>
      <c r="C612" s="5" t="str">
        <f>"1914010000402333"</f>
        <v>1914010000402333</v>
      </c>
      <c r="D612" s="5" t="s">
        <v>33</v>
      </c>
      <c r="E612" s="5" t="s">
        <v>20</v>
      </c>
      <c r="F612" s="5" t="str">
        <f t="shared" si="41"/>
        <v>2019-03-20</v>
      </c>
      <c r="G612" s="6" t="str">
        <f t="shared" si="42"/>
        <v>1500</v>
      </c>
    </row>
    <row r="613" spans="1:7">
      <c r="A613" s="7">
        <v>611</v>
      </c>
      <c r="B613" s="5" t="s">
        <v>632</v>
      </c>
      <c r="C613" s="5" t="str">
        <f>"1914010000402334"</f>
        <v>1914010000402334</v>
      </c>
      <c r="D613" s="5" t="s">
        <v>33</v>
      </c>
      <c r="E613" s="5" t="s">
        <v>20</v>
      </c>
      <c r="F613" s="5" t="str">
        <f t="shared" si="41"/>
        <v>2019-03-20</v>
      </c>
      <c r="G613" s="6" t="str">
        <f t="shared" si="42"/>
        <v>1500</v>
      </c>
    </row>
    <row r="614" spans="1:7">
      <c r="A614" s="7">
        <v>612</v>
      </c>
      <c r="B614" s="5" t="s">
        <v>633</v>
      </c>
      <c r="C614" s="5" t="str">
        <f>"1914010000402335"</f>
        <v>1914010000402335</v>
      </c>
      <c r="D614" s="5" t="s">
        <v>33</v>
      </c>
      <c r="E614" s="5" t="s">
        <v>20</v>
      </c>
      <c r="F614" s="5" t="str">
        <f t="shared" si="41"/>
        <v>2019-03-20</v>
      </c>
      <c r="G614" s="6" t="str">
        <f t="shared" si="42"/>
        <v>1500</v>
      </c>
    </row>
    <row r="615" spans="1:7">
      <c r="A615" s="7">
        <v>613</v>
      </c>
      <c r="B615" s="5" t="s">
        <v>634</v>
      </c>
      <c r="C615" s="5" t="str">
        <f>"1914010000402336"</f>
        <v>1914010000402336</v>
      </c>
      <c r="D615" s="5" t="s">
        <v>33</v>
      </c>
      <c r="E615" s="5" t="s">
        <v>20</v>
      </c>
      <c r="F615" s="5" t="str">
        <f t="shared" si="41"/>
        <v>2019-03-20</v>
      </c>
      <c r="G615" s="6" t="str">
        <f t="shared" si="42"/>
        <v>1500</v>
      </c>
    </row>
    <row r="616" spans="1:7">
      <c r="A616" s="7">
        <v>614</v>
      </c>
      <c r="B616" s="5" t="s">
        <v>635</v>
      </c>
      <c r="C616" s="5" t="str">
        <f>"1914010000402337"</f>
        <v>1914010000402337</v>
      </c>
      <c r="D616" s="5" t="s">
        <v>33</v>
      </c>
      <c r="E616" s="5" t="s">
        <v>20</v>
      </c>
      <c r="F616" s="5" t="str">
        <f t="shared" si="41"/>
        <v>2019-03-20</v>
      </c>
      <c r="G616" s="6" t="str">
        <f t="shared" si="42"/>
        <v>1500</v>
      </c>
    </row>
    <row r="617" spans="1:7">
      <c r="A617" s="7">
        <v>615</v>
      </c>
      <c r="B617" s="5" t="s">
        <v>636</v>
      </c>
      <c r="C617" s="5" t="str">
        <f>"1914010000402338"</f>
        <v>1914010000402338</v>
      </c>
      <c r="D617" s="5" t="s">
        <v>33</v>
      </c>
      <c r="E617" s="5" t="s">
        <v>20</v>
      </c>
      <c r="F617" s="5" t="str">
        <f t="shared" si="41"/>
        <v>2019-03-20</v>
      </c>
      <c r="G617" s="6" t="str">
        <f t="shared" si="42"/>
        <v>1500</v>
      </c>
    </row>
    <row r="618" spans="1:7">
      <c r="A618" s="7">
        <v>616</v>
      </c>
      <c r="B618" s="5" t="s">
        <v>637</v>
      </c>
      <c r="C618" s="5" t="str">
        <f>"1914010000402339"</f>
        <v>1914010000402339</v>
      </c>
      <c r="D618" s="5" t="s">
        <v>33</v>
      </c>
      <c r="E618" s="5" t="s">
        <v>20</v>
      </c>
      <c r="F618" s="5" t="str">
        <f t="shared" si="41"/>
        <v>2019-03-20</v>
      </c>
      <c r="G618" s="6" t="str">
        <f t="shared" si="42"/>
        <v>1500</v>
      </c>
    </row>
    <row r="619" spans="1:7">
      <c r="A619" s="7">
        <v>617</v>
      </c>
      <c r="B619" s="5" t="s">
        <v>638</v>
      </c>
      <c r="C619" s="5" t="str">
        <f>"1914010000402340"</f>
        <v>1914010000402340</v>
      </c>
      <c r="D619" s="5" t="s">
        <v>33</v>
      </c>
      <c r="E619" s="5" t="s">
        <v>20</v>
      </c>
      <c r="F619" s="5" t="str">
        <f t="shared" si="41"/>
        <v>2019-03-20</v>
      </c>
      <c r="G619" s="6" t="str">
        <f t="shared" si="42"/>
        <v>1500</v>
      </c>
    </row>
    <row r="620" spans="1:7">
      <c r="A620" s="7">
        <v>618</v>
      </c>
      <c r="B620" s="5" t="s">
        <v>639</v>
      </c>
      <c r="C620" s="5" t="str">
        <f>"1914010000402341"</f>
        <v>1914010000402341</v>
      </c>
      <c r="D620" s="5" t="s">
        <v>33</v>
      </c>
      <c r="E620" s="5" t="s">
        <v>20</v>
      </c>
      <c r="F620" s="5" t="str">
        <f t="shared" si="41"/>
        <v>2019-03-20</v>
      </c>
      <c r="G620" s="6" t="str">
        <f t="shared" si="42"/>
        <v>1500</v>
      </c>
    </row>
    <row r="621" spans="1:7">
      <c r="A621" s="7">
        <v>619</v>
      </c>
      <c r="B621" s="5" t="s">
        <v>640</v>
      </c>
      <c r="C621" s="5" t="str">
        <f>"1914010000402342"</f>
        <v>1914010000402342</v>
      </c>
      <c r="D621" s="5" t="s">
        <v>33</v>
      </c>
      <c r="E621" s="5" t="s">
        <v>20</v>
      </c>
      <c r="F621" s="5" t="str">
        <f t="shared" si="41"/>
        <v>2019-03-20</v>
      </c>
      <c r="G621" s="6" t="str">
        <f t="shared" si="42"/>
        <v>1500</v>
      </c>
    </row>
    <row r="622" spans="1:7">
      <c r="A622" s="7">
        <v>620</v>
      </c>
      <c r="B622" s="5" t="s">
        <v>641</v>
      </c>
      <c r="C622" s="5" t="str">
        <f>"1914010000402343"</f>
        <v>1914010000402343</v>
      </c>
      <c r="D622" s="5" t="s">
        <v>33</v>
      </c>
      <c r="E622" s="5" t="s">
        <v>20</v>
      </c>
      <c r="F622" s="5" t="str">
        <f t="shared" si="41"/>
        <v>2019-03-20</v>
      </c>
      <c r="G622" s="6" t="str">
        <f t="shared" si="42"/>
        <v>1500</v>
      </c>
    </row>
    <row r="623" spans="1:7">
      <c r="A623" s="7">
        <v>621</v>
      </c>
      <c r="B623" s="5" t="s">
        <v>642</v>
      </c>
      <c r="C623" s="5" t="str">
        <f>"1914010000402344"</f>
        <v>1914010000402344</v>
      </c>
      <c r="D623" s="5" t="s">
        <v>33</v>
      </c>
      <c r="E623" s="5" t="s">
        <v>20</v>
      </c>
      <c r="F623" s="5" t="str">
        <f t="shared" si="41"/>
        <v>2019-03-20</v>
      </c>
      <c r="G623" s="6" t="str">
        <f t="shared" si="42"/>
        <v>1500</v>
      </c>
    </row>
    <row r="624" spans="1:7">
      <c r="A624" s="7">
        <v>622</v>
      </c>
      <c r="B624" s="5" t="s">
        <v>643</v>
      </c>
      <c r="C624" s="5" t="str">
        <f>"1914010000402345"</f>
        <v>1914010000402345</v>
      </c>
      <c r="D624" s="5" t="s">
        <v>33</v>
      </c>
      <c r="E624" s="5" t="s">
        <v>20</v>
      </c>
      <c r="F624" s="5" t="str">
        <f t="shared" si="41"/>
        <v>2019-03-20</v>
      </c>
      <c r="G624" s="6" t="str">
        <f t="shared" si="42"/>
        <v>1500</v>
      </c>
    </row>
    <row r="625" spans="1:7">
      <c r="A625" s="7">
        <v>623</v>
      </c>
      <c r="B625" s="5" t="s">
        <v>644</v>
      </c>
      <c r="C625" s="5" t="str">
        <f>"1914010000402346"</f>
        <v>1914010000402346</v>
      </c>
      <c r="D625" s="5" t="s">
        <v>33</v>
      </c>
      <c r="E625" s="5" t="s">
        <v>20</v>
      </c>
      <c r="F625" s="5" t="str">
        <f t="shared" si="41"/>
        <v>2019-03-20</v>
      </c>
      <c r="G625" s="6" t="str">
        <f t="shared" si="42"/>
        <v>1500</v>
      </c>
    </row>
    <row r="626" spans="1:7">
      <c r="A626" s="7">
        <v>624</v>
      </c>
      <c r="B626" s="5" t="s">
        <v>645</v>
      </c>
      <c r="C626" s="5" t="str">
        <f>"1914010000402348"</f>
        <v>1914010000402348</v>
      </c>
      <c r="D626" s="5" t="s">
        <v>33</v>
      </c>
      <c r="E626" s="5" t="s">
        <v>20</v>
      </c>
      <c r="F626" s="5" t="str">
        <f t="shared" si="41"/>
        <v>2019-03-20</v>
      </c>
      <c r="G626" s="6" t="str">
        <f t="shared" si="42"/>
        <v>1500</v>
      </c>
    </row>
    <row r="627" spans="1:7">
      <c r="A627" s="7">
        <v>625</v>
      </c>
      <c r="B627" s="5" t="s">
        <v>646</v>
      </c>
      <c r="C627" s="5" t="str">
        <f>"1914010000402349"</f>
        <v>1914010000402349</v>
      </c>
      <c r="D627" s="5" t="s">
        <v>33</v>
      </c>
      <c r="E627" s="5" t="s">
        <v>20</v>
      </c>
      <c r="F627" s="5" t="str">
        <f t="shared" ref="F627:F674" si="43">"2019-03-20"</f>
        <v>2019-03-20</v>
      </c>
      <c r="G627" s="6" t="str">
        <f t="shared" si="42"/>
        <v>1500</v>
      </c>
    </row>
    <row r="628" spans="1:7">
      <c r="A628" s="7">
        <v>626</v>
      </c>
      <c r="B628" s="5" t="s">
        <v>647</v>
      </c>
      <c r="C628" s="5" t="str">
        <f>"1914010000402350"</f>
        <v>1914010000402350</v>
      </c>
      <c r="D628" s="5" t="s">
        <v>33</v>
      </c>
      <c r="E628" s="5" t="s">
        <v>20</v>
      </c>
      <c r="F628" s="5" t="str">
        <f t="shared" si="43"/>
        <v>2019-03-20</v>
      </c>
      <c r="G628" s="6" t="str">
        <f t="shared" si="42"/>
        <v>1500</v>
      </c>
    </row>
    <row r="629" spans="1:7">
      <c r="A629" s="7">
        <v>627</v>
      </c>
      <c r="B629" s="5" t="s">
        <v>495</v>
      </c>
      <c r="C629" s="5" t="str">
        <f>"1914010000402351"</f>
        <v>1914010000402351</v>
      </c>
      <c r="D629" s="5" t="s">
        <v>33</v>
      </c>
      <c r="E629" s="5" t="s">
        <v>20</v>
      </c>
      <c r="F629" s="5" t="str">
        <f t="shared" si="43"/>
        <v>2019-03-20</v>
      </c>
      <c r="G629" s="6" t="str">
        <f t="shared" si="42"/>
        <v>1500</v>
      </c>
    </row>
    <row r="630" spans="1:7">
      <c r="A630" s="7">
        <v>628</v>
      </c>
      <c r="B630" s="5" t="s">
        <v>648</v>
      </c>
      <c r="C630" s="5" t="str">
        <f>"1914010000402352"</f>
        <v>1914010000402352</v>
      </c>
      <c r="D630" s="5" t="s">
        <v>33</v>
      </c>
      <c r="E630" s="5" t="s">
        <v>20</v>
      </c>
      <c r="F630" s="5" t="str">
        <f t="shared" si="43"/>
        <v>2019-03-20</v>
      </c>
      <c r="G630" s="6" t="str">
        <f t="shared" si="42"/>
        <v>1500</v>
      </c>
    </row>
    <row r="631" spans="1:7">
      <c r="A631" s="7">
        <v>629</v>
      </c>
      <c r="B631" s="5" t="s">
        <v>649</v>
      </c>
      <c r="C631" s="5" t="str">
        <f>"1914010000402353"</f>
        <v>1914010000402353</v>
      </c>
      <c r="D631" s="5" t="s">
        <v>33</v>
      </c>
      <c r="E631" s="5" t="s">
        <v>20</v>
      </c>
      <c r="F631" s="5" t="str">
        <f t="shared" si="43"/>
        <v>2019-03-20</v>
      </c>
      <c r="G631" s="6" t="str">
        <f t="shared" si="42"/>
        <v>1500</v>
      </c>
    </row>
    <row r="632" spans="1:7">
      <c r="A632" s="7">
        <v>630</v>
      </c>
      <c r="B632" s="5" t="s">
        <v>650</v>
      </c>
      <c r="C632" s="5" t="str">
        <f>"1914010000402354"</f>
        <v>1914010000402354</v>
      </c>
      <c r="D632" s="5" t="s">
        <v>33</v>
      </c>
      <c r="E632" s="5" t="s">
        <v>20</v>
      </c>
      <c r="F632" s="5" t="str">
        <f t="shared" si="43"/>
        <v>2019-03-20</v>
      </c>
      <c r="G632" s="6" t="str">
        <f t="shared" si="42"/>
        <v>1500</v>
      </c>
    </row>
    <row r="633" spans="1:7">
      <c r="A633" s="7">
        <v>631</v>
      </c>
      <c r="B633" s="5" t="s">
        <v>651</v>
      </c>
      <c r="C633" s="5" t="str">
        <f>"1914010000402356"</f>
        <v>1914010000402356</v>
      </c>
      <c r="D633" s="5" t="s">
        <v>33</v>
      </c>
      <c r="E633" s="5" t="s">
        <v>20</v>
      </c>
      <c r="F633" s="5" t="str">
        <f t="shared" si="43"/>
        <v>2019-03-20</v>
      </c>
      <c r="G633" s="6" t="str">
        <f t="shared" si="42"/>
        <v>1500</v>
      </c>
    </row>
    <row r="634" spans="1:7">
      <c r="A634" s="7">
        <v>632</v>
      </c>
      <c r="B634" s="5" t="s">
        <v>652</v>
      </c>
      <c r="C634" s="5" t="str">
        <f>"1914010000402357"</f>
        <v>1914010000402357</v>
      </c>
      <c r="D634" s="5" t="s">
        <v>33</v>
      </c>
      <c r="E634" s="5" t="s">
        <v>20</v>
      </c>
      <c r="F634" s="5" t="str">
        <f t="shared" si="43"/>
        <v>2019-03-20</v>
      </c>
      <c r="G634" s="6" t="str">
        <f t="shared" si="42"/>
        <v>1500</v>
      </c>
    </row>
    <row r="635" spans="1:7">
      <c r="A635" s="7">
        <v>633</v>
      </c>
      <c r="B635" s="5" t="s">
        <v>653</v>
      </c>
      <c r="C635" s="5" t="str">
        <f>"1914010000402358"</f>
        <v>1914010000402358</v>
      </c>
      <c r="D635" s="5" t="s">
        <v>33</v>
      </c>
      <c r="E635" s="5" t="s">
        <v>20</v>
      </c>
      <c r="F635" s="5" t="str">
        <f t="shared" si="43"/>
        <v>2019-03-20</v>
      </c>
      <c r="G635" s="6" t="str">
        <f t="shared" si="42"/>
        <v>1500</v>
      </c>
    </row>
    <row r="636" spans="1:7">
      <c r="A636" s="7">
        <v>634</v>
      </c>
      <c r="B636" s="5" t="s">
        <v>654</v>
      </c>
      <c r="C636" s="5" t="str">
        <f>"1914010000402359"</f>
        <v>1914010000402359</v>
      </c>
      <c r="D636" s="5" t="s">
        <v>33</v>
      </c>
      <c r="E636" s="5" t="s">
        <v>20</v>
      </c>
      <c r="F636" s="5" t="str">
        <f t="shared" si="43"/>
        <v>2019-03-20</v>
      </c>
      <c r="G636" s="6" t="str">
        <f t="shared" si="42"/>
        <v>1500</v>
      </c>
    </row>
    <row r="637" spans="1:7">
      <c r="A637" s="7">
        <v>635</v>
      </c>
      <c r="B637" s="5" t="s">
        <v>655</v>
      </c>
      <c r="C637" s="5" t="str">
        <f>"1914010000402360"</f>
        <v>1914010000402360</v>
      </c>
      <c r="D637" s="5" t="s">
        <v>33</v>
      </c>
      <c r="E637" s="5" t="s">
        <v>20</v>
      </c>
      <c r="F637" s="5" t="str">
        <f t="shared" si="43"/>
        <v>2019-03-20</v>
      </c>
      <c r="G637" s="6" t="str">
        <f t="shared" si="42"/>
        <v>1500</v>
      </c>
    </row>
    <row r="638" spans="1:7">
      <c r="A638" s="7">
        <v>636</v>
      </c>
      <c r="B638" s="5" t="s">
        <v>656</v>
      </c>
      <c r="C638" s="5" t="str">
        <f>"1914010000402361"</f>
        <v>1914010000402361</v>
      </c>
      <c r="D638" s="5" t="s">
        <v>33</v>
      </c>
      <c r="E638" s="5" t="s">
        <v>20</v>
      </c>
      <c r="F638" s="5" t="str">
        <f t="shared" si="43"/>
        <v>2019-03-20</v>
      </c>
      <c r="G638" s="6" t="str">
        <f t="shared" si="42"/>
        <v>1500</v>
      </c>
    </row>
    <row r="639" spans="1:7">
      <c r="A639" s="7">
        <v>637</v>
      </c>
      <c r="B639" s="5" t="s">
        <v>657</v>
      </c>
      <c r="C639" s="5" t="str">
        <f>"1914010000402362"</f>
        <v>1914010000402362</v>
      </c>
      <c r="D639" s="5" t="s">
        <v>33</v>
      </c>
      <c r="E639" s="5" t="s">
        <v>20</v>
      </c>
      <c r="F639" s="5" t="str">
        <f t="shared" si="43"/>
        <v>2019-03-20</v>
      </c>
      <c r="G639" s="6" t="str">
        <f t="shared" si="42"/>
        <v>1500</v>
      </c>
    </row>
    <row r="640" spans="1:7">
      <c r="A640" s="7">
        <v>638</v>
      </c>
      <c r="B640" s="5" t="s">
        <v>658</v>
      </c>
      <c r="C640" s="5" t="str">
        <f>"1914010000402363"</f>
        <v>1914010000402363</v>
      </c>
      <c r="D640" s="5" t="s">
        <v>33</v>
      </c>
      <c r="E640" s="5" t="s">
        <v>20</v>
      </c>
      <c r="F640" s="5" t="str">
        <f t="shared" si="43"/>
        <v>2019-03-20</v>
      </c>
      <c r="G640" s="6" t="str">
        <f t="shared" si="42"/>
        <v>1500</v>
      </c>
    </row>
    <row r="641" spans="1:7">
      <c r="A641" s="7">
        <v>639</v>
      </c>
      <c r="B641" s="5" t="s">
        <v>659</v>
      </c>
      <c r="C641" s="5" t="str">
        <f>"1914010000402364"</f>
        <v>1914010000402364</v>
      </c>
      <c r="D641" s="5" t="s">
        <v>33</v>
      </c>
      <c r="E641" s="5" t="s">
        <v>20</v>
      </c>
      <c r="F641" s="5" t="str">
        <f t="shared" si="43"/>
        <v>2019-03-20</v>
      </c>
      <c r="G641" s="6" t="str">
        <f t="shared" si="42"/>
        <v>1500</v>
      </c>
    </row>
    <row r="642" spans="1:7">
      <c r="A642" s="7">
        <v>640</v>
      </c>
      <c r="B642" s="5" t="s">
        <v>660</v>
      </c>
      <c r="C642" s="5" t="str">
        <f>"1914010000402365"</f>
        <v>1914010000402365</v>
      </c>
      <c r="D642" s="5" t="s">
        <v>33</v>
      </c>
      <c r="E642" s="5" t="s">
        <v>20</v>
      </c>
      <c r="F642" s="5" t="str">
        <f t="shared" si="43"/>
        <v>2019-03-20</v>
      </c>
      <c r="G642" s="6" t="str">
        <f t="shared" si="42"/>
        <v>1500</v>
      </c>
    </row>
    <row r="643" spans="1:7">
      <c r="A643" s="7">
        <v>641</v>
      </c>
      <c r="B643" s="5" t="s">
        <v>661</v>
      </c>
      <c r="C643" s="5" t="str">
        <f>"1914010000402366"</f>
        <v>1914010000402366</v>
      </c>
      <c r="D643" s="5" t="s">
        <v>33</v>
      </c>
      <c r="E643" s="5" t="s">
        <v>20</v>
      </c>
      <c r="F643" s="5" t="str">
        <f t="shared" si="43"/>
        <v>2019-03-20</v>
      </c>
      <c r="G643" s="6" t="str">
        <f t="shared" si="42"/>
        <v>1500</v>
      </c>
    </row>
    <row r="644" spans="1:7">
      <c r="A644" s="7">
        <v>642</v>
      </c>
      <c r="B644" s="5" t="s">
        <v>662</v>
      </c>
      <c r="C644" s="5" t="str">
        <f>"1914010000402367"</f>
        <v>1914010000402367</v>
      </c>
      <c r="D644" s="5" t="s">
        <v>33</v>
      </c>
      <c r="E644" s="5" t="s">
        <v>20</v>
      </c>
      <c r="F644" s="5" t="str">
        <f t="shared" si="43"/>
        <v>2019-03-20</v>
      </c>
      <c r="G644" s="6" t="str">
        <f t="shared" si="42"/>
        <v>1500</v>
      </c>
    </row>
    <row r="645" spans="1:7">
      <c r="A645" s="7">
        <v>643</v>
      </c>
      <c r="B645" s="5" t="s">
        <v>663</v>
      </c>
      <c r="C645" s="5" t="str">
        <f>"1914010000402368"</f>
        <v>1914010000402368</v>
      </c>
      <c r="D645" s="5" t="s">
        <v>33</v>
      </c>
      <c r="E645" s="5" t="s">
        <v>20</v>
      </c>
      <c r="F645" s="5" t="str">
        <f t="shared" si="43"/>
        <v>2019-03-20</v>
      </c>
      <c r="G645" s="6" t="str">
        <f t="shared" si="42"/>
        <v>1500</v>
      </c>
    </row>
    <row r="646" spans="1:7">
      <c r="A646" s="7">
        <v>644</v>
      </c>
      <c r="B646" s="5" t="s">
        <v>664</v>
      </c>
      <c r="C646" s="5" t="str">
        <f>"1914010000402369"</f>
        <v>1914010000402369</v>
      </c>
      <c r="D646" s="5" t="s">
        <v>33</v>
      </c>
      <c r="E646" s="5" t="s">
        <v>20</v>
      </c>
      <c r="F646" s="5" t="str">
        <f t="shared" si="43"/>
        <v>2019-03-20</v>
      </c>
      <c r="G646" s="6" t="str">
        <f t="shared" si="42"/>
        <v>1500</v>
      </c>
    </row>
    <row r="647" spans="1:7">
      <c r="A647" s="7">
        <v>645</v>
      </c>
      <c r="B647" s="5" t="s">
        <v>665</v>
      </c>
      <c r="C647" s="5" t="str">
        <f>"1914010000402370"</f>
        <v>1914010000402370</v>
      </c>
      <c r="D647" s="5" t="s">
        <v>33</v>
      </c>
      <c r="E647" s="5" t="s">
        <v>20</v>
      </c>
      <c r="F647" s="5" t="str">
        <f t="shared" si="43"/>
        <v>2019-03-20</v>
      </c>
      <c r="G647" s="6" t="str">
        <f t="shared" si="42"/>
        <v>1500</v>
      </c>
    </row>
    <row r="648" spans="1:7">
      <c r="A648" s="7">
        <v>646</v>
      </c>
      <c r="B648" s="5" t="s">
        <v>666</v>
      </c>
      <c r="C648" s="5" t="str">
        <f>"1914010000402371"</f>
        <v>1914010000402371</v>
      </c>
      <c r="D648" s="5" t="s">
        <v>33</v>
      </c>
      <c r="E648" s="5" t="s">
        <v>20</v>
      </c>
      <c r="F648" s="5" t="str">
        <f t="shared" si="43"/>
        <v>2019-03-20</v>
      </c>
      <c r="G648" s="6" t="str">
        <f t="shared" ref="G648:G682" si="44">"1500"</f>
        <v>1500</v>
      </c>
    </row>
    <row r="649" spans="1:7">
      <c r="A649" s="7">
        <v>647</v>
      </c>
      <c r="B649" s="5" t="s">
        <v>667</v>
      </c>
      <c r="C649" s="5" t="str">
        <f>"1914010000402372"</f>
        <v>1914010000402372</v>
      </c>
      <c r="D649" s="5" t="s">
        <v>33</v>
      </c>
      <c r="E649" s="5" t="s">
        <v>20</v>
      </c>
      <c r="F649" s="5" t="str">
        <f t="shared" si="43"/>
        <v>2019-03-20</v>
      </c>
      <c r="G649" s="6" t="str">
        <f t="shared" si="44"/>
        <v>1500</v>
      </c>
    </row>
    <row r="650" spans="1:7">
      <c r="A650" s="7">
        <v>648</v>
      </c>
      <c r="B650" s="5" t="s">
        <v>668</v>
      </c>
      <c r="C650" s="5" t="str">
        <f>"1914010000402373"</f>
        <v>1914010000402373</v>
      </c>
      <c r="D650" s="5" t="s">
        <v>33</v>
      </c>
      <c r="E650" s="5" t="s">
        <v>20</v>
      </c>
      <c r="F650" s="5" t="str">
        <f t="shared" si="43"/>
        <v>2019-03-20</v>
      </c>
      <c r="G650" s="6" t="str">
        <f t="shared" si="44"/>
        <v>1500</v>
      </c>
    </row>
    <row r="651" spans="1:7">
      <c r="A651" s="7">
        <v>649</v>
      </c>
      <c r="B651" s="5" t="s">
        <v>669</v>
      </c>
      <c r="C651" s="5" t="str">
        <f>"1914010000402374"</f>
        <v>1914010000402374</v>
      </c>
      <c r="D651" s="5" t="s">
        <v>33</v>
      </c>
      <c r="E651" s="5" t="s">
        <v>20</v>
      </c>
      <c r="F651" s="5" t="str">
        <f t="shared" si="43"/>
        <v>2019-03-20</v>
      </c>
      <c r="G651" s="6" t="str">
        <f t="shared" si="44"/>
        <v>1500</v>
      </c>
    </row>
    <row r="652" spans="1:7">
      <c r="A652" s="7">
        <v>650</v>
      </c>
      <c r="B652" s="5" t="s">
        <v>670</v>
      </c>
      <c r="C652" s="5" t="str">
        <f>"1914010000402375"</f>
        <v>1914010000402375</v>
      </c>
      <c r="D652" s="5" t="s">
        <v>33</v>
      </c>
      <c r="E652" s="5" t="s">
        <v>20</v>
      </c>
      <c r="F652" s="5" t="str">
        <f t="shared" si="43"/>
        <v>2019-03-20</v>
      </c>
      <c r="G652" s="6" t="str">
        <f t="shared" si="44"/>
        <v>1500</v>
      </c>
    </row>
    <row r="653" spans="1:7">
      <c r="A653" s="7">
        <v>651</v>
      </c>
      <c r="B653" s="5" t="s">
        <v>671</v>
      </c>
      <c r="C653" s="5" t="str">
        <f>"1914010000402376"</f>
        <v>1914010000402376</v>
      </c>
      <c r="D653" s="5" t="s">
        <v>33</v>
      </c>
      <c r="E653" s="5" t="s">
        <v>20</v>
      </c>
      <c r="F653" s="5" t="str">
        <f t="shared" si="43"/>
        <v>2019-03-20</v>
      </c>
      <c r="G653" s="6" t="str">
        <f t="shared" si="44"/>
        <v>1500</v>
      </c>
    </row>
    <row r="654" spans="1:7">
      <c r="A654" s="7">
        <v>652</v>
      </c>
      <c r="B654" s="5" t="s">
        <v>672</v>
      </c>
      <c r="C654" s="5" t="str">
        <f>"1914010000402377"</f>
        <v>1914010000402377</v>
      </c>
      <c r="D654" s="5" t="s">
        <v>33</v>
      </c>
      <c r="E654" s="5" t="s">
        <v>20</v>
      </c>
      <c r="F654" s="5" t="str">
        <f t="shared" si="43"/>
        <v>2019-03-20</v>
      </c>
      <c r="G654" s="6" t="str">
        <f t="shared" si="44"/>
        <v>1500</v>
      </c>
    </row>
    <row r="655" spans="1:7">
      <c r="A655" s="7">
        <v>653</v>
      </c>
      <c r="B655" s="5" t="s">
        <v>673</v>
      </c>
      <c r="C655" s="5" t="str">
        <f>"1914010000402378"</f>
        <v>1914010000402378</v>
      </c>
      <c r="D655" s="5" t="s">
        <v>33</v>
      </c>
      <c r="E655" s="5" t="s">
        <v>20</v>
      </c>
      <c r="F655" s="5" t="str">
        <f t="shared" si="43"/>
        <v>2019-03-20</v>
      </c>
      <c r="G655" s="6" t="str">
        <f t="shared" si="44"/>
        <v>1500</v>
      </c>
    </row>
    <row r="656" spans="1:7">
      <c r="A656" s="7">
        <v>654</v>
      </c>
      <c r="B656" s="5" t="s">
        <v>674</v>
      </c>
      <c r="C656" s="5" t="str">
        <f>"1914010000402379"</f>
        <v>1914010000402379</v>
      </c>
      <c r="D656" s="5" t="s">
        <v>33</v>
      </c>
      <c r="E656" s="5" t="s">
        <v>20</v>
      </c>
      <c r="F656" s="5" t="str">
        <f t="shared" si="43"/>
        <v>2019-03-20</v>
      </c>
      <c r="G656" s="6" t="str">
        <f t="shared" si="44"/>
        <v>1500</v>
      </c>
    </row>
    <row r="657" spans="1:7">
      <c r="A657" s="7">
        <v>655</v>
      </c>
      <c r="B657" s="5" t="s">
        <v>675</v>
      </c>
      <c r="C657" s="5" t="str">
        <f>"1914010000402380"</f>
        <v>1914010000402380</v>
      </c>
      <c r="D657" s="5" t="s">
        <v>33</v>
      </c>
      <c r="E657" s="5" t="s">
        <v>20</v>
      </c>
      <c r="F657" s="5" t="str">
        <f t="shared" si="43"/>
        <v>2019-03-20</v>
      </c>
      <c r="G657" s="6" t="str">
        <f t="shared" si="44"/>
        <v>1500</v>
      </c>
    </row>
    <row r="658" spans="1:7">
      <c r="A658" s="7">
        <v>656</v>
      </c>
      <c r="B658" s="5" t="s">
        <v>676</v>
      </c>
      <c r="C658" s="5" t="str">
        <f>"1914010000402381"</f>
        <v>1914010000402381</v>
      </c>
      <c r="D658" s="5" t="s">
        <v>33</v>
      </c>
      <c r="E658" s="5" t="s">
        <v>20</v>
      </c>
      <c r="F658" s="5" t="str">
        <f t="shared" si="43"/>
        <v>2019-03-20</v>
      </c>
      <c r="G658" s="6" t="str">
        <f t="shared" si="44"/>
        <v>1500</v>
      </c>
    </row>
    <row r="659" spans="1:7">
      <c r="A659" s="7">
        <v>657</v>
      </c>
      <c r="B659" s="5" t="s">
        <v>677</v>
      </c>
      <c r="C659" s="5" t="str">
        <f>"1914010000402382"</f>
        <v>1914010000402382</v>
      </c>
      <c r="D659" s="5" t="s">
        <v>33</v>
      </c>
      <c r="E659" s="5" t="s">
        <v>20</v>
      </c>
      <c r="F659" s="5" t="str">
        <f t="shared" si="43"/>
        <v>2019-03-20</v>
      </c>
      <c r="G659" s="6" t="str">
        <f t="shared" si="44"/>
        <v>1500</v>
      </c>
    </row>
    <row r="660" spans="1:7">
      <c r="A660" s="7">
        <v>658</v>
      </c>
      <c r="B660" s="5" t="s">
        <v>678</v>
      </c>
      <c r="C660" s="5" t="str">
        <f>"1914010000402383"</f>
        <v>1914010000402383</v>
      </c>
      <c r="D660" s="5" t="s">
        <v>33</v>
      </c>
      <c r="E660" s="5" t="s">
        <v>20</v>
      </c>
      <c r="F660" s="5" t="str">
        <f t="shared" si="43"/>
        <v>2019-03-20</v>
      </c>
      <c r="G660" s="6" t="str">
        <f t="shared" si="44"/>
        <v>1500</v>
      </c>
    </row>
    <row r="661" spans="1:7">
      <c r="A661" s="7">
        <v>659</v>
      </c>
      <c r="B661" s="5" t="s">
        <v>679</v>
      </c>
      <c r="C661" s="5" t="str">
        <f>"1914010000402384"</f>
        <v>1914010000402384</v>
      </c>
      <c r="D661" s="5" t="s">
        <v>33</v>
      </c>
      <c r="E661" s="5" t="s">
        <v>20</v>
      </c>
      <c r="F661" s="5" t="str">
        <f t="shared" si="43"/>
        <v>2019-03-20</v>
      </c>
      <c r="G661" s="6" t="str">
        <f t="shared" si="44"/>
        <v>1500</v>
      </c>
    </row>
    <row r="662" spans="1:7">
      <c r="A662" s="7">
        <v>660</v>
      </c>
      <c r="B662" s="5" t="s">
        <v>680</v>
      </c>
      <c r="C662" s="5" t="str">
        <f>"1914010000402385"</f>
        <v>1914010000402385</v>
      </c>
      <c r="D662" s="5" t="s">
        <v>33</v>
      </c>
      <c r="E662" s="5" t="s">
        <v>20</v>
      </c>
      <c r="F662" s="5" t="str">
        <f t="shared" si="43"/>
        <v>2019-03-20</v>
      </c>
      <c r="G662" s="6" t="str">
        <f t="shared" si="44"/>
        <v>1500</v>
      </c>
    </row>
    <row r="663" spans="1:7">
      <c r="A663" s="7">
        <v>661</v>
      </c>
      <c r="B663" s="5" t="s">
        <v>681</v>
      </c>
      <c r="C663" s="5" t="str">
        <f>"1914010000402386"</f>
        <v>1914010000402386</v>
      </c>
      <c r="D663" s="5" t="s">
        <v>33</v>
      </c>
      <c r="E663" s="5" t="s">
        <v>20</v>
      </c>
      <c r="F663" s="5" t="str">
        <f t="shared" si="43"/>
        <v>2019-03-20</v>
      </c>
      <c r="G663" s="6" t="str">
        <f t="shared" si="44"/>
        <v>1500</v>
      </c>
    </row>
    <row r="664" spans="1:7">
      <c r="A664" s="7">
        <v>662</v>
      </c>
      <c r="B664" s="5" t="s">
        <v>682</v>
      </c>
      <c r="C664" s="5" t="str">
        <f>"1914010000402387"</f>
        <v>1914010000402387</v>
      </c>
      <c r="D664" s="5" t="s">
        <v>33</v>
      </c>
      <c r="E664" s="5" t="s">
        <v>20</v>
      </c>
      <c r="F664" s="5" t="str">
        <f t="shared" si="43"/>
        <v>2019-03-20</v>
      </c>
      <c r="G664" s="6" t="str">
        <f t="shared" si="44"/>
        <v>1500</v>
      </c>
    </row>
    <row r="665" spans="1:7">
      <c r="A665" s="7">
        <v>663</v>
      </c>
      <c r="B665" s="5" t="s">
        <v>683</v>
      </c>
      <c r="C665" s="5" t="str">
        <f>"1914010000402388"</f>
        <v>1914010000402388</v>
      </c>
      <c r="D665" s="5" t="s">
        <v>33</v>
      </c>
      <c r="E665" s="5" t="s">
        <v>20</v>
      </c>
      <c r="F665" s="5" t="str">
        <f t="shared" si="43"/>
        <v>2019-03-20</v>
      </c>
      <c r="G665" s="6" t="str">
        <f t="shared" si="44"/>
        <v>1500</v>
      </c>
    </row>
    <row r="666" spans="1:7">
      <c r="A666" s="7">
        <v>664</v>
      </c>
      <c r="B666" s="5" t="s">
        <v>684</v>
      </c>
      <c r="C666" s="5" t="str">
        <f>"1914010000402389"</f>
        <v>1914010000402389</v>
      </c>
      <c r="D666" s="5" t="s">
        <v>33</v>
      </c>
      <c r="E666" s="5" t="s">
        <v>20</v>
      </c>
      <c r="F666" s="5" t="str">
        <f t="shared" si="43"/>
        <v>2019-03-20</v>
      </c>
      <c r="G666" s="6" t="str">
        <f t="shared" si="44"/>
        <v>1500</v>
      </c>
    </row>
    <row r="667" spans="1:7">
      <c r="A667" s="7">
        <v>665</v>
      </c>
      <c r="B667" s="5" t="s">
        <v>685</v>
      </c>
      <c r="C667" s="5" t="str">
        <f>"1914010000402390"</f>
        <v>1914010000402390</v>
      </c>
      <c r="D667" s="5" t="s">
        <v>33</v>
      </c>
      <c r="E667" s="5" t="s">
        <v>20</v>
      </c>
      <c r="F667" s="5" t="str">
        <f t="shared" si="43"/>
        <v>2019-03-20</v>
      </c>
      <c r="G667" s="6" t="str">
        <f t="shared" si="44"/>
        <v>1500</v>
      </c>
    </row>
    <row r="668" spans="1:7">
      <c r="A668" s="7">
        <v>666</v>
      </c>
      <c r="B668" s="5" t="s">
        <v>686</v>
      </c>
      <c r="C668" s="5" t="str">
        <f>"1914010000402391"</f>
        <v>1914010000402391</v>
      </c>
      <c r="D668" s="5" t="s">
        <v>33</v>
      </c>
      <c r="E668" s="5" t="s">
        <v>20</v>
      </c>
      <c r="F668" s="5" t="str">
        <f t="shared" si="43"/>
        <v>2019-03-20</v>
      </c>
      <c r="G668" s="6" t="str">
        <f t="shared" si="44"/>
        <v>1500</v>
      </c>
    </row>
    <row r="669" spans="1:7">
      <c r="A669" s="7">
        <v>667</v>
      </c>
      <c r="B669" s="5" t="s">
        <v>687</v>
      </c>
      <c r="C669" s="5" t="str">
        <f>"1914010000402392"</f>
        <v>1914010000402392</v>
      </c>
      <c r="D669" s="5" t="s">
        <v>33</v>
      </c>
      <c r="E669" s="5" t="s">
        <v>20</v>
      </c>
      <c r="F669" s="5" t="str">
        <f t="shared" si="43"/>
        <v>2019-03-20</v>
      </c>
      <c r="G669" s="6" t="str">
        <f t="shared" si="44"/>
        <v>1500</v>
      </c>
    </row>
    <row r="670" spans="1:7">
      <c r="A670" s="7">
        <v>668</v>
      </c>
      <c r="B670" s="5" t="s">
        <v>688</v>
      </c>
      <c r="C670" s="5" t="str">
        <f>"1914010000402393"</f>
        <v>1914010000402393</v>
      </c>
      <c r="D670" s="5" t="s">
        <v>33</v>
      </c>
      <c r="E670" s="5" t="s">
        <v>20</v>
      </c>
      <c r="F670" s="5" t="str">
        <f t="shared" si="43"/>
        <v>2019-03-20</v>
      </c>
      <c r="G670" s="6" t="str">
        <f t="shared" si="44"/>
        <v>1500</v>
      </c>
    </row>
    <row r="671" spans="1:7">
      <c r="A671" s="7">
        <v>669</v>
      </c>
      <c r="B671" s="5" t="s">
        <v>689</v>
      </c>
      <c r="C671" s="5" t="str">
        <f>"1914010000402394"</f>
        <v>1914010000402394</v>
      </c>
      <c r="D671" s="5" t="s">
        <v>33</v>
      </c>
      <c r="E671" s="5" t="s">
        <v>20</v>
      </c>
      <c r="F671" s="5" t="str">
        <f t="shared" si="43"/>
        <v>2019-03-20</v>
      </c>
      <c r="G671" s="6" t="str">
        <f t="shared" si="44"/>
        <v>1500</v>
      </c>
    </row>
    <row r="672" spans="1:7">
      <c r="A672" s="7">
        <v>670</v>
      </c>
      <c r="B672" s="5" t="s">
        <v>690</v>
      </c>
      <c r="C672" s="5" t="str">
        <f>"1914010000402395"</f>
        <v>1914010000402395</v>
      </c>
      <c r="D672" s="5" t="s">
        <v>33</v>
      </c>
      <c r="E672" s="5" t="s">
        <v>20</v>
      </c>
      <c r="F672" s="5" t="str">
        <f t="shared" si="43"/>
        <v>2019-03-20</v>
      </c>
      <c r="G672" s="6" t="str">
        <f t="shared" si="44"/>
        <v>1500</v>
      </c>
    </row>
    <row r="673" spans="1:7">
      <c r="A673" s="7">
        <v>671</v>
      </c>
      <c r="B673" s="5" t="s">
        <v>691</v>
      </c>
      <c r="C673" s="5" t="str">
        <f>"1914010000402231"</f>
        <v>1914010000402231</v>
      </c>
      <c r="D673" s="5" t="s">
        <v>44</v>
      </c>
      <c r="E673" s="5" t="s">
        <v>20</v>
      </c>
      <c r="F673" s="5" t="str">
        <f t="shared" si="43"/>
        <v>2019-03-20</v>
      </c>
      <c r="G673" s="6" t="str">
        <f t="shared" si="44"/>
        <v>1500</v>
      </c>
    </row>
    <row r="674" spans="1:7">
      <c r="A674" s="7">
        <v>672</v>
      </c>
      <c r="B674" s="5" t="s">
        <v>692</v>
      </c>
      <c r="C674" s="5" t="str">
        <f>"1914010000402232"</f>
        <v>1914010000402232</v>
      </c>
      <c r="D674" s="5" t="s">
        <v>44</v>
      </c>
      <c r="E674" s="5" t="s">
        <v>20</v>
      </c>
      <c r="F674" s="5" t="str">
        <f t="shared" si="43"/>
        <v>2019-03-20</v>
      </c>
      <c r="G674" s="6" t="str">
        <f t="shared" si="44"/>
        <v>1500</v>
      </c>
    </row>
    <row r="675" spans="1:7">
      <c r="A675" s="7">
        <v>673</v>
      </c>
      <c r="B675" s="5" t="s">
        <v>693</v>
      </c>
      <c r="C675" s="5" t="str">
        <f>"1914010000400259"</f>
        <v>1914010000400259</v>
      </c>
      <c r="D675" s="5" t="s">
        <v>19</v>
      </c>
      <c r="E675" s="5" t="s">
        <v>20</v>
      </c>
      <c r="F675" s="5" t="str">
        <f>"2019-01-04"</f>
        <v>2019-01-04</v>
      </c>
      <c r="G675" s="6" t="str">
        <f t="shared" si="44"/>
        <v>1500</v>
      </c>
    </row>
    <row r="676" spans="1:7">
      <c r="A676" s="7">
        <v>674</v>
      </c>
      <c r="B676" s="5" t="s">
        <v>694</v>
      </c>
      <c r="C676" s="5" t="str">
        <f>"1814001007400310"</f>
        <v>1814001007400310</v>
      </c>
      <c r="D676" s="5" t="s">
        <v>44</v>
      </c>
      <c r="E676" s="5" t="s">
        <v>20</v>
      </c>
      <c r="F676" s="5" t="str">
        <f>"2019-02-02"</f>
        <v>2019-02-02</v>
      </c>
      <c r="G676" s="6" t="str">
        <f t="shared" si="44"/>
        <v>1500</v>
      </c>
    </row>
    <row r="677" spans="1:7">
      <c r="A677" s="7">
        <v>675</v>
      </c>
      <c r="B677" s="5" t="s">
        <v>695</v>
      </c>
      <c r="C677" s="5" t="str">
        <f>"1914010000400265"</f>
        <v>1914010000400265</v>
      </c>
      <c r="D677" s="5" t="s">
        <v>19</v>
      </c>
      <c r="E677" s="5" t="s">
        <v>20</v>
      </c>
      <c r="F677" s="5" t="str">
        <f>"2019-01-04"</f>
        <v>2019-01-04</v>
      </c>
      <c r="G677" s="6" t="str">
        <f t="shared" si="44"/>
        <v>1500</v>
      </c>
    </row>
    <row r="678" spans="1:7">
      <c r="A678" s="7">
        <v>676</v>
      </c>
      <c r="B678" s="5" t="s">
        <v>696</v>
      </c>
      <c r="C678" s="5" t="str">
        <f>"1914010000404310"</f>
        <v>1914010000404310</v>
      </c>
      <c r="D678" s="5" t="s">
        <v>26</v>
      </c>
      <c r="E678" s="5" t="s">
        <v>20</v>
      </c>
      <c r="F678" s="5" t="str">
        <f t="shared" ref="F678:F682" si="45">"2019-04-23"</f>
        <v>2019-04-23</v>
      </c>
      <c r="G678" s="6" t="str">
        <f t="shared" si="44"/>
        <v>1500</v>
      </c>
    </row>
    <row r="679" spans="1:7">
      <c r="A679" s="7">
        <v>677</v>
      </c>
      <c r="B679" s="5" t="s">
        <v>697</v>
      </c>
      <c r="C679" s="5" t="str">
        <f>"1914010000404311"</f>
        <v>1914010000404311</v>
      </c>
      <c r="D679" s="5" t="s">
        <v>26</v>
      </c>
      <c r="E679" s="5" t="s">
        <v>20</v>
      </c>
      <c r="F679" s="5" t="str">
        <f t="shared" si="45"/>
        <v>2019-04-23</v>
      </c>
      <c r="G679" s="6" t="str">
        <f t="shared" si="44"/>
        <v>1500</v>
      </c>
    </row>
    <row r="680" spans="1:7">
      <c r="A680" s="7">
        <v>678</v>
      </c>
      <c r="B680" s="5" t="s">
        <v>698</v>
      </c>
      <c r="C680" s="5" t="str">
        <f>"1914010000404583"</f>
        <v>1914010000404583</v>
      </c>
      <c r="D680" s="5" t="s">
        <v>73</v>
      </c>
      <c r="E680" s="5" t="s">
        <v>20</v>
      </c>
      <c r="F680" s="5" t="str">
        <f t="shared" si="45"/>
        <v>2019-04-23</v>
      </c>
      <c r="G680" s="6" t="str">
        <f t="shared" si="44"/>
        <v>1500</v>
      </c>
    </row>
    <row r="681" spans="1:7">
      <c r="A681" s="7">
        <v>679</v>
      </c>
      <c r="B681" s="5" t="s">
        <v>699</v>
      </c>
      <c r="C681" s="5" t="str">
        <f>"1914010000404587"</f>
        <v>1914010000404587</v>
      </c>
      <c r="D681" s="5" t="s">
        <v>73</v>
      </c>
      <c r="E681" s="5" t="s">
        <v>20</v>
      </c>
      <c r="F681" s="5" t="str">
        <f t="shared" si="45"/>
        <v>2019-04-23</v>
      </c>
      <c r="G681" s="6" t="str">
        <f t="shared" si="44"/>
        <v>1500</v>
      </c>
    </row>
    <row r="682" spans="1:7">
      <c r="A682" s="7">
        <v>680</v>
      </c>
      <c r="B682" s="5" t="s">
        <v>700</v>
      </c>
      <c r="C682" s="5" t="str">
        <f>"1914010000404314"</f>
        <v>1914010000404314</v>
      </c>
      <c r="D682" s="5" t="s">
        <v>26</v>
      </c>
      <c r="E682" s="5" t="s">
        <v>20</v>
      </c>
      <c r="F682" s="5" t="str">
        <f t="shared" si="45"/>
        <v>2019-04-23</v>
      </c>
      <c r="G682" s="6" t="str">
        <f t="shared" si="44"/>
        <v>1500</v>
      </c>
    </row>
    <row r="683" spans="1:7">
      <c r="A683" s="7">
        <v>681</v>
      </c>
      <c r="B683" s="5" t="s">
        <v>701</v>
      </c>
      <c r="C683" s="5" t="str">
        <f>"1814001012300951"</f>
        <v>1814001012300951</v>
      </c>
      <c r="D683" s="5" t="s">
        <v>73</v>
      </c>
      <c r="E683" s="5" t="s">
        <v>702</v>
      </c>
      <c r="F683" s="5" t="str">
        <f>"2018-09-26"</f>
        <v>2018-09-26</v>
      </c>
      <c r="G683" s="6" t="str">
        <f t="shared" ref="G683:G746" si="46">"2000"</f>
        <v>2000</v>
      </c>
    </row>
    <row r="684" spans="1:7">
      <c r="A684" s="7">
        <v>682</v>
      </c>
      <c r="B684" s="5" t="s">
        <v>703</v>
      </c>
      <c r="C684" s="5" t="str">
        <f>"1814001007300923"</f>
        <v>1814001007300923</v>
      </c>
      <c r="D684" s="5" t="s">
        <v>33</v>
      </c>
      <c r="E684" s="5" t="s">
        <v>702</v>
      </c>
      <c r="F684" s="5" t="str">
        <f t="shared" ref="F684:F700" si="47">"2019-02-02"</f>
        <v>2019-02-02</v>
      </c>
      <c r="G684" s="6" t="str">
        <f t="shared" si="46"/>
        <v>2000</v>
      </c>
    </row>
    <row r="685" spans="1:7">
      <c r="A685" s="7">
        <v>683</v>
      </c>
      <c r="B685" s="5" t="s">
        <v>704</v>
      </c>
      <c r="C685" s="5" t="str">
        <f>"1814001007301217"</f>
        <v>1814001007301217</v>
      </c>
      <c r="D685" s="5" t="s">
        <v>19</v>
      </c>
      <c r="E685" s="5" t="s">
        <v>702</v>
      </c>
      <c r="F685" s="5" t="str">
        <f t="shared" si="47"/>
        <v>2019-02-02</v>
      </c>
      <c r="G685" s="6" t="str">
        <f t="shared" si="46"/>
        <v>2000</v>
      </c>
    </row>
    <row r="686" spans="1:7">
      <c r="A686" s="7">
        <v>684</v>
      </c>
      <c r="B686" s="5" t="s">
        <v>705</v>
      </c>
      <c r="C686" s="5" t="str">
        <f>"1814001007301148"</f>
        <v>1814001007301148</v>
      </c>
      <c r="D686" s="5" t="s">
        <v>19</v>
      </c>
      <c r="E686" s="5" t="s">
        <v>702</v>
      </c>
      <c r="F686" s="5" t="str">
        <f t="shared" si="47"/>
        <v>2019-02-02</v>
      </c>
      <c r="G686" s="6" t="str">
        <f t="shared" si="46"/>
        <v>2000</v>
      </c>
    </row>
    <row r="687" spans="1:7">
      <c r="A687" s="7">
        <v>685</v>
      </c>
      <c r="B687" s="5" t="s">
        <v>706</v>
      </c>
      <c r="C687" s="5" t="str">
        <f>"1814001007301151"</f>
        <v>1814001007301151</v>
      </c>
      <c r="D687" s="5" t="s">
        <v>19</v>
      </c>
      <c r="E687" s="5" t="s">
        <v>702</v>
      </c>
      <c r="F687" s="5" t="str">
        <f t="shared" si="47"/>
        <v>2019-02-02</v>
      </c>
      <c r="G687" s="6" t="str">
        <f t="shared" si="46"/>
        <v>2000</v>
      </c>
    </row>
    <row r="688" spans="1:7">
      <c r="A688" s="7">
        <v>686</v>
      </c>
      <c r="B688" s="5" t="s">
        <v>707</v>
      </c>
      <c r="C688" s="5" t="str">
        <f>"1814001007301149"</f>
        <v>1814001007301149</v>
      </c>
      <c r="D688" s="5" t="s">
        <v>19</v>
      </c>
      <c r="E688" s="5" t="s">
        <v>702</v>
      </c>
      <c r="F688" s="5" t="str">
        <f t="shared" si="47"/>
        <v>2019-02-02</v>
      </c>
      <c r="G688" s="6" t="str">
        <f t="shared" si="46"/>
        <v>2000</v>
      </c>
    </row>
    <row r="689" spans="1:7">
      <c r="A689" s="7">
        <v>687</v>
      </c>
      <c r="B689" s="5" t="s">
        <v>708</v>
      </c>
      <c r="C689" s="5" t="str">
        <f>"1814001007301150"</f>
        <v>1814001007301150</v>
      </c>
      <c r="D689" s="5" t="s">
        <v>19</v>
      </c>
      <c r="E689" s="5" t="s">
        <v>702</v>
      </c>
      <c r="F689" s="5" t="str">
        <f t="shared" si="47"/>
        <v>2019-02-02</v>
      </c>
      <c r="G689" s="6" t="str">
        <f t="shared" si="46"/>
        <v>2000</v>
      </c>
    </row>
    <row r="690" spans="1:7">
      <c r="A690" s="7">
        <v>688</v>
      </c>
      <c r="B690" s="5" t="s">
        <v>709</v>
      </c>
      <c r="C690" s="5" t="str">
        <f>"1814001007301153"</f>
        <v>1814001007301153</v>
      </c>
      <c r="D690" s="5" t="s">
        <v>19</v>
      </c>
      <c r="E690" s="5" t="s">
        <v>702</v>
      </c>
      <c r="F690" s="5" t="str">
        <f t="shared" si="47"/>
        <v>2019-02-02</v>
      </c>
      <c r="G690" s="6" t="str">
        <f t="shared" si="46"/>
        <v>2000</v>
      </c>
    </row>
    <row r="691" spans="1:7">
      <c r="A691" s="7">
        <v>689</v>
      </c>
      <c r="B691" s="5" t="s">
        <v>710</v>
      </c>
      <c r="C691" s="5" t="str">
        <f>"1814001007301152"</f>
        <v>1814001007301152</v>
      </c>
      <c r="D691" s="5" t="s">
        <v>19</v>
      </c>
      <c r="E691" s="5" t="s">
        <v>702</v>
      </c>
      <c r="F691" s="5" t="str">
        <f t="shared" si="47"/>
        <v>2019-02-02</v>
      </c>
      <c r="G691" s="6" t="str">
        <f t="shared" si="46"/>
        <v>2000</v>
      </c>
    </row>
    <row r="692" spans="1:7">
      <c r="A692" s="7">
        <v>690</v>
      </c>
      <c r="B692" s="5" t="s">
        <v>711</v>
      </c>
      <c r="C692" s="5" t="str">
        <f>"1814001007301344"</f>
        <v>1814001007301344</v>
      </c>
      <c r="D692" s="5" t="s">
        <v>19</v>
      </c>
      <c r="E692" s="5" t="s">
        <v>702</v>
      </c>
      <c r="F692" s="5" t="str">
        <f t="shared" si="47"/>
        <v>2019-02-02</v>
      </c>
      <c r="G692" s="6" t="str">
        <f t="shared" si="46"/>
        <v>2000</v>
      </c>
    </row>
    <row r="693" spans="1:7">
      <c r="A693" s="7">
        <v>691</v>
      </c>
      <c r="B693" s="5" t="s">
        <v>712</v>
      </c>
      <c r="C693" s="5" t="str">
        <f>"1814001007301147"</f>
        <v>1814001007301147</v>
      </c>
      <c r="D693" s="5" t="s">
        <v>19</v>
      </c>
      <c r="E693" s="5" t="s">
        <v>702</v>
      </c>
      <c r="F693" s="5" t="str">
        <f t="shared" si="47"/>
        <v>2019-02-02</v>
      </c>
      <c r="G693" s="6" t="str">
        <f t="shared" si="46"/>
        <v>2000</v>
      </c>
    </row>
    <row r="694" spans="1:7">
      <c r="A694" s="7">
        <v>692</v>
      </c>
      <c r="B694" s="5" t="s">
        <v>713</v>
      </c>
      <c r="C694" s="5" t="str">
        <f>"1814001007301105"</f>
        <v>1814001007301105</v>
      </c>
      <c r="D694" s="5" t="s">
        <v>19</v>
      </c>
      <c r="E694" s="5" t="s">
        <v>702</v>
      </c>
      <c r="F694" s="5" t="str">
        <f t="shared" si="47"/>
        <v>2019-02-02</v>
      </c>
      <c r="G694" s="6" t="str">
        <f t="shared" si="46"/>
        <v>2000</v>
      </c>
    </row>
    <row r="695" spans="1:7">
      <c r="A695" s="7">
        <v>693</v>
      </c>
      <c r="B695" s="5" t="s">
        <v>714</v>
      </c>
      <c r="C695" s="5" t="str">
        <f>"1814001007301155"</f>
        <v>1814001007301155</v>
      </c>
      <c r="D695" s="5" t="s">
        <v>19</v>
      </c>
      <c r="E695" s="5" t="s">
        <v>702</v>
      </c>
      <c r="F695" s="5" t="str">
        <f t="shared" si="47"/>
        <v>2019-02-02</v>
      </c>
      <c r="G695" s="6" t="str">
        <f t="shared" si="46"/>
        <v>2000</v>
      </c>
    </row>
    <row r="696" spans="1:7">
      <c r="A696" s="7">
        <v>694</v>
      </c>
      <c r="B696" s="5" t="s">
        <v>715</v>
      </c>
      <c r="C696" s="5" t="str">
        <f>"1814001007301335"</f>
        <v>1814001007301335</v>
      </c>
      <c r="D696" s="5" t="s">
        <v>19</v>
      </c>
      <c r="E696" s="5" t="s">
        <v>702</v>
      </c>
      <c r="F696" s="5" t="str">
        <f t="shared" si="47"/>
        <v>2019-02-02</v>
      </c>
      <c r="G696" s="6" t="str">
        <f t="shared" si="46"/>
        <v>2000</v>
      </c>
    </row>
    <row r="697" spans="1:7">
      <c r="A697" s="7">
        <v>695</v>
      </c>
      <c r="B697" s="5" t="s">
        <v>716</v>
      </c>
      <c r="C697" s="5" t="str">
        <f>"1814001007301157"</f>
        <v>1814001007301157</v>
      </c>
      <c r="D697" s="5" t="s">
        <v>19</v>
      </c>
      <c r="E697" s="5" t="s">
        <v>702</v>
      </c>
      <c r="F697" s="5" t="str">
        <f t="shared" si="47"/>
        <v>2019-02-02</v>
      </c>
      <c r="G697" s="6" t="str">
        <f t="shared" si="46"/>
        <v>2000</v>
      </c>
    </row>
    <row r="698" spans="1:7">
      <c r="A698" s="7">
        <v>696</v>
      </c>
      <c r="B698" s="5" t="s">
        <v>717</v>
      </c>
      <c r="C698" s="5" t="str">
        <f>"1814001007301156"</f>
        <v>1814001007301156</v>
      </c>
      <c r="D698" s="5" t="s">
        <v>19</v>
      </c>
      <c r="E698" s="5" t="s">
        <v>702</v>
      </c>
      <c r="F698" s="5" t="str">
        <f t="shared" si="47"/>
        <v>2019-02-02</v>
      </c>
      <c r="G698" s="6" t="str">
        <f t="shared" si="46"/>
        <v>2000</v>
      </c>
    </row>
    <row r="699" spans="1:7">
      <c r="A699" s="7">
        <v>697</v>
      </c>
      <c r="B699" s="5" t="s">
        <v>718</v>
      </c>
      <c r="C699" s="5" t="str">
        <f>"1814001007301154"</f>
        <v>1814001007301154</v>
      </c>
      <c r="D699" s="5" t="s">
        <v>19</v>
      </c>
      <c r="E699" s="5" t="s">
        <v>702</v>
      </c>
      <c r="F699" s="5" t="str">
        <f t="shared" si="47"/>
        <v>2019-02-02</v>
      </c>
      <c r="G699" s="6" t="str">
        <f t="shared" si="46"/>
        <v>2000</v>
      </c>
    </row>
    <row r="700" spans="1:7">
      <c r="A700" s="7">
        <v>698</v>
      </c>
      <c r="B700" s="5" t="s">
        <v>719</v>
      </c>
      <c r="C700" s="5" t="str">
        <f>"1814001007301179"</f>
        <v>1814001007301179</v>
      </c>
      <c r="D700" s="5" t="s">
        <v>19</v>
      </c>
      <c r="E700" s="5" t="s">
        <v>702</v>
      </c>
      <c r="F700" s="5" t="str">
        <f t="shared" si="47"/>
        <v>2019-02-02</v>
      </c>
      <c r="G700" s="6" t="str">
        <f t="shared" si="46"/>
        <v>2000</v>
      </c>
    </row>
    <row r="701" spans="1:7">
      <c r="A701" s="7">
        <v>699</v>
      </c>
      <c r="B701" s="5" t="s">
        <v>720</v>
      </c>
      <c r="C701" s="5" t="str">
        <f>"1814001007300863"</f>
        <v>1814001007300863</v>
      </c>
      <c r="D701" s="5" t="s">
        <v>33</v>
      </c>
      <c r="E701" s="5" t="s">
        <v>702</v>
      </c>
      <c r="F701" s="5" t="str">
        <f>"2018-11-18"</f>
        <v>2018-11-18</v>
      </c>
      <c r="G701" s="6" t="str">
        <f t="shared" si="46"/>
        <v>2000</v>
      </c>
    </row>
    <row r="702" spans="1:7">
      <c r="A702" s="7">
        <v>700</v>
      </c>
      <c r="B702" s="5" t="s">
        <v>721</v>
      </c>
      <c r="C702" s="5" t="str">
        <f>"1814001007301267"</f>
        <v>1814001007301267</v>
      </c>
      <c r="D702" s="5" t="s">
        <v>263</v>
      </c>
      <c r="E702" s="5" t="s">
        <v>702</v>
      </c>
      <c r="F702" s="5" t="str">
        <f t="shared" ref="F702:F760" si="48">"2019-02-02"</f>
        <v>2019-02-02</v>
      </c>
      <c r="G702" s="6" t="str">
        <f t="shared" si="46"/>
        <v>2000</v>
      </c>
    </row>
    <row r="703" spans="1:7">
      <c r="A703" s="7">
        <v>701</v>
      </c>
      <c r="B703" s="5" t="s">
        <v>722</v>
      </c>
      <c r="C703" s="5" t="str">
        <f>"1814001007301221"</f>
        <v>1814001007301221</v>
      </c>
      <c r="D703" s="5" t="s">
        <v>263</v>
      </c>
      <c r="E703" s="5" t="s">
        <v>702</v>
      </c>
      <c r="F703" s="5" t="str">
        <f t="shared" si="48"/>
        <v>2019-02-02</v>
      </c>
      <c r="G703" s="6" t="str">
        <f t="shared" si="46"/>
        <v>2000</v>
      </c>
    </row>
    <row r="704" spans="1:7">
      <c r="A704" s="7">
        <v>702</v>
      </c>
      <c r="B704" s="5" t="s">
        <v>34</v>
      </c>
      <c r="C704" s="5" t="str">
        <f>"1814001007300958"</f>
        <v>1814001007300958</v>
      </c>
      <c r="D704" s="5" t="s">
        <v>19</v>
      </c>
      <c r="E704" s="5" t="s">
        <v>702</v>
      </c>
      <c r="F704" s="5" t="str">
        <f t="shared" si="48"/>
        <v>2019-02-02</v>
      </c>
      <c r="G704" s="6" t="str">
        <f t="shared" si="46"/>
        <v>2000</v>
      </c>
    </row>
    <row r="705" spans="1:7">
      <c r="A705" s="7">
        <v>703</v>
      </c>
      <c r="B705" s="5" t="s">
        <v>35</v>
      </c>
      <c r="C705" s="5" t="str">
        <f>"1814001007300957"</f>
        <v>1814001007300957</v>
      </c>
      <c r="D705" s="5" t="s">
        <v>36</v>
      </c>
      <c r="E705" s="5" t="s">
        <v>702</v>
      </c>
      <c r="F705" s="5" t="str">
        <f t="shared" si="48"/>
        <v>2019-02-02</v>
      </c>
      <c r="G705" s="6" t="str">
        <f t="shared" si="46"/>
        <v>2000</v>
      </c>
    </row>
    <row r="706" spans="1:7">
      <c r="A706" s="7">
        <v>704</v>
      </c>
      <c r="B706" s="5" t="s">
        <v>723</v>
      </c>
      <c r="C706" s="5" t="str">
        <f>"1814001007301205"</f>
        <v>1814001007301205</v>
      </c>
      <c r="D706" s="5" t="s">
        <v>36</v>
      </c>
      <c r="E706" s="5" t="s">
        <v>702</v>
      </c>
      <c r="F706" s="5" t="str">
        <f t="shared" si="48"/>
        <v>2019-02-02</v>
      </c>
      <c r="G706" s="6" t="str">
        <f t="shared" si="46"/>
        <v>2000</v>
      </c>
    </row>
    <row r="707" spans="1:7">
      <c r="A707" s="7">
        <v>705</v>
      </c>
      <c r="B707" s="5" t="s">
        <v>724</v>
      </c>
      <c r="C707" s="5" t="str">
        <f>"1814001007301082"</f>
        <v>1814001007301082</v>
      </c>
      <c r="D707" s="5" t="s">
        <v>36</v>
      </c>
      <c r="E707" s="5" t="s">
        <v>702</v>
      </c>
      <c r="F707" s="5" t="str">
        <f t="shared" si="48"/>
        <v>2019-02-02</v>
      </c>
      <c r="G707" s="6" t="str">
        <f t="shared" si="46"/>
        <v>2000</v>
      </c>
    </row>
    <row r="708" spans="1:7">
      <c r="A708" s="7">
        <v>706</v>
      </c>
      <c r="B708" s="5" t="s">
        <v>725</v>
      </c>
      <c r="C708" s="5" t="str">
        <f>"1814001007301083"</f>
        <v>1814001007301083</v>
      </c>
      <c r="D708" s="5" t="s">
        <v>36</v>
      </c>
      <c r="E708" s="5" t="s">
        <v>702</v>
      </c>
      <c r="F708" s="5" t="str">
        <f t="shared" si="48"/>
        <v>2019-02-02</v>
      </c>
      <c r="G708" s="6" t="str">
        <f t="shared" si="46"/>
        <v>2000</v>
      </c>
    </row>
    <row r="709" spans="1:7">
      <c r="A709" s="7">
        <v>707</v>
      </c>
      <c r="B709" s="5" t="s">
        <v>444</v>
      </c>
      <c r="C709" s="5" t="str">
        <f>"1814001007301232"</f>
        <v>1814001007301232</v>
      </c>
      <c r="D709" s="5" t="s">
        <v>36</v>
      </c>
      <c r="E709" s="5" t="s">
        <v>702</v>
      </c>
      <c r="F709" s="5" t="str">
        <f t="shared" si="48"/>
        <v>2019-02-02</v>
      </c>
      <c r="G709" s="6" t="str">
        <f t="shared" si="46"/>
        <v>2000</v>
      </c>
    </row>
    <row r="710" spans="1:7">
      <c r="A710" s="7">
        <v>708</v>
      </c>
      <c r="B710" s="5" t="s">
        <v>726</v>
      </c>
      <c r="C710" s="5" t="str">
        <f>"1814001007301084"</f>
        <v>1814001007301084</v>
      </c>
      <c r="D710" s="5" t="s">
        <v>36</v>
      </c>
      <c r="E710" s="5" t="s">
        <v>702</v>
      </c>
      <c r="F710" s="5" t="str">
        <f t="shared" si="48"/>
        <v>2019-02-02</v>
      </c>
      <c r="G710" s="6" t="str">
        <f t="shared" si="46"/>
        <v>2000</v>
      </c>
    </row>
    <row r="711" spans="1:7">
      <c r="A711" s="7">
        <v>709</v>
      </c>
      <c r="B711" s="5" t="s">
        <v>727</v>
      </c>
      <c r="C711" s="5" t="str">
        <f>"1814001007301085"</f>
        <v>1814001007301085</v>
      </c>
      <c r="D711" s="5" t="s">
        <v>36</v>
      </c>
      <c r="E711" s="5" t="s">
        <v>702</v>
      </c>
      <c r="F711" s="5" t="str">
        <f t="shared" si="48"/>
        <v>2019-02-02</v>
      </c>
      <c r="G711" s="6" t="str">
        <f t="shared" si="46"/>
        <v>2000</v>
      </c>
    </row>
    <row r="712" spans="1:7">
      <c r="A712" s="7">
        <v>710</v>
      </c>
      <c r="B712" s="5" t="s">
        <v>728</v>
      </c>
      <c r="C712" s="5" t="str">
        <f>"1814001007301086"</f>
        <v>1814001007301086</v>
      </c>
      <c r="D712" s="5" t="s">
        <v>36</v>
      </c>
      <c r="E712" s="5" t="s">
        <v>702</v>
      </c>
      <c r="F712" s="5" t="str">
        <f t="shared" si="48"/>
        <v>2019-02-02</v>
      </c>
      <c r="G712" s="6" t="str">
        <f t="shared" si="46"/>
        <v>2000</v>
      </c>
    </row>
    <row r="713" spans="1:7">
      <c r="A713" s="7">
        <v>711</v>
      </c>
      <c r="B713" s="5" t="s">
        <v>41</v>
      </c>
      <c r="C713" s="5" t="str">
        <f>"1814001007301087"</f>
        <v>1814001007301087</v>
      </c>
      <c r="D713" s="5" t="s">
        <v>36</v>
      </c>
      <c r="E713" s="5" t="s">
        <v>702</v>
      </c>
      <c r="F713" s="5" t="str">
        <f t="shared" si="48"/>
        <v>2019-02-02</v>
      </c>
      <c r="G713" s="6" t="str">
        <f t="shared" si="46"/>
        <v>2000</v>
      </c>
    </row>
    <row r="714" spans="1:7">
      <c r="A714" s="7">
        <v>712</v>
      </c>
      <c r="B714" s="5" t="s">
        <v>729</v>
      </c>
      <c r="C714" s="5" t="str">
        <f>"1814001007301088"</f>
        <v>1814001007301088</v>
      </c>
      <c r="D714" s="5" t="s">
        <v>36</v>
      </c>
      <c r="E714" s="5" t="s">
        <v>702</v>
      </c>
      <c r="F714" s="5" t="str">
        <f t="shared" si="48"/>
        <v>2019-02-02</v>
      </c>
      <c r="G714" s="6" t="str">
        <f t="shared" si="46"/>
        <v>2000</v>
      </c>
    </row>
    <row r="715" spans="1:7">
      <c r="A715" s="7">
        <v>713</v>
      </c>
      <c r="B715" s="5" t="s">
        <v>730</v>
      </c>
      <c r="C715" s="5" t="str">
        <f>"1814001007301089"</f>
        <v>1814001007301089</v>
      </c>
      <c r="D715" s="5" t="s">
        <v>36</v>
      </c>
      <c r="E715" s="5" t="s">
        <v>702</v>
      </c>
      <c r="F715" s="5" t="str">
        <f t="shared" si="48"/>
        <v>2019-02-02</v>
      </c>
      <c r="G715" s="6" t="str">
        <f t="shared" si="46"/>
        <v>2000</v>
      </c>
    </row>
    <row r="716" spans="1:7">
      <c r="A716" s="7">
        <v>714</v>
      </c>
      <c r="B716" s="5" t="s">
        <v>731</v>
      </c>
      <c r="C716" s="5" t="str">
        <f>"1814001007301090"</f>
        <v>1814001007301090</v>
      </c>
      <c r="D716" s="5" t="s">
        <v>36</v>
      </c>
      <c r="E716" s="5" t="s">
        <v>702</v>
      </c>
      <c r="F716" s="5" t="str">
        <f t="shared" si="48"/>
        <v>2019-02-02</v>
      </c>
      <c r="G716" s="6" t="str">
        <f t="shared" si="46"/>
        <v>2000</v>
      </c>
    </row>
    <row r="717" spans="1:7">
      <c r="A717" s="7">
        <v>715</v>
      </c>
      <c r="B717" s="5" t="s">
        <v>732</v>
      </c>
      <c r="C717" s="5" t="str">
        <f>"1814001007301091"</f>
        <v>1814001007301091</v>
      </c>
      <c r="D717" s="5" t="s">
        <v>36</v>
      </c>
      <c r="E717" s="5" t="s">
        <v>702</v>
      </c>
      <c r="F717" s="5" t="str">
        <f t="shared" si="48"/>
        <v>2019-02-02</v>
      </c>
      <c r="G717" s="6" t="str">
        <f t="shared" si="46"/>
        <v>2000</v>
      </c>
    </row>
    <row r="718" spans="1:7">
      <c r="A718" s="7">
        <v>716</v>
      </c>
      <c r="B718" s="5" t="s">
        <v>733</v>
      </c>
      <c r="C718" s="5" t="str">
        <f>"1814001007301092"</f>
        <v>1814001007301092</v>
      </c>
      <c r="D718" s="5" t="s">
        <v>36</v>
      </c>
      <c r="E718" s="5" t="s">
        <v>702</v>
      </c>
      <c r="F718" s="5" t="str">
        <f t="shared" si="48"/>
        <v>2019-02-02</v>
      </c>
      <c r="G718" s="6" t="str">
        <f t="shared" si="46"/>
        <v>2000</v>
      </c>
    </row>
    <row r="719" spans="1:7">
      <c r="A719" s="7">
        <v>717</v>
      </c>
      <c r="B719" s="5" t="s">
        <v>734</v>
      </c>
      <c r="C719" s="5" t="str">
        <f>"1814001007301093"</f>
        <v>1814001007301093</v>
      </c>
      <c r="D719" s="5" t="s">
        <v>36</v>
      </c>
      <c r="E719" s="5" t="s">
        <v>702</v>
      </c>
      <c r="F719" s="5" t="str">
        <f t="shared" si="48"/>
        <v>2019-02-02</v>
      </c>
      <c r="G719" s="6" t="str">
        <f t="shared" si="46"/>
        <v>2000</v>
      </c>
    </row>
    <row r="720" spans="1:7">
      <c r="A720" s="7">
        <v>718</v>
      </c>
      <c r="B720" s="5" t="s">
        <v>735</v>
      </c>
      <c r="C720" s="5" t="str">
        <f>"1814001007301094"</f>
        <v>1814001007301094</v>
      </c>
      <c r="D720" s="5" t="s">
        <v>36</v>
      </c>
      <c r="E720" s="5" t="s">
        <v>702</v>
      </c>
      <c r="F720" s="5" t="str">
        <f t="shared" si="48"/>
        <v>2019-02-02</v>
      </c>
      <c r="G720" s="6" t="str">
        <f t="shared" si="46"/>
        <v>2000</v>
      </c>
    </row>
    <row r="721" spans="1:7">
      <c r="A721" s="7">
        <v>719</v>
      </c>
      <c r="B721" s="5" t="s">
        <v>736</v>
      </c>
      <c r="C721" s="5" t="str">
        <f>"1814001007301095"</f>
        <v>1814001007301095</v>
      </c>
      <c r="D721" s="5" t="s">
        <v>36</v>
      </c>
      <c r="E721" s="5" t="s">
        <v>702</v>
      </c>
      <c r="F721" s="5" t="str">
        <f t="shared" si="48"/>
        <v>2019-02-02</v>
      </c>
      <c r="G721" s="6" t="str">
        <f t="shared" si="46"/>
        <v>2000</v>
      </c>
    </row>
    <row r="722" spans="1:7">
      <c r="A722" s="7">
        <v>720</v>
      </c>
      <c r="B722" s="5" t="s">
        <v>40</v>
      </c>
      <c r="C722" s="5" t="str">
        <f>"1814001007301096"</f>
        <v>1814001007301096</v>
      </c>
      <c r="D722" s="5" t="s">
        <v>36</v>
      </c>
      <c r="E722" s="5" t="s">
        <v>702</v>
      </c>
      <c r="F722" s="5" t="str">
        <f t="shared" si="48"/>
        <v>2019-02-02</v>
      </c>
      <c r="G722" s="6" t="str">
        <f t="shared" si="46"/>
        <v>2000</v>
      </c>
    </row>
    <row r="723" spans="1:7">
      <c r="A723" s="7">
        <v>721</v>
      </c>
      <c r="B723" s="5" t="s">
        <v>737</v>
      </c>
      <c r="C723" s="5" t="str">
        <f>"1814001007301098"</f>
        <v>1814001007301098</v>
      </c>
      <c r="D723" s="5" t="s">
        <v>36</v>
      </c>
      <c r="E723" s="5" t="s">
        <v>702</v>
      </c>
      <c r="F723" s="5" t="str">
        <f t="shared" si="48"/>
        <v>2019-02-02</v>
      </c>
      <c r="G723" s="6" t="str">
        <f t="shared" si="46"/>
        <v>2000</v>
      </c>
    </row>
    <row r="724" spans="1:7">
      <c r="A724" s="7">
        <v>722</v>
      </c>
      <c r="B724" s="5" t="s">
        <v>738</v>
      </c>
      <c r="C724" s="5" t="str">
        <f>"1814001007301099"</f>
        <v>1814001007301099</v>
      </c>
      <c r="D724" s="5" t="s">
        <v>36</v>
      </c>
      <c r="E724" s="5" t="s">
        <v>702</v>
      </c>
      <c r="F724" s="5" t="str">
        <f t="shared" si="48"/>
        <v>2019-02-02</v>
      </c>
      <c r="G724" s="6" t="str">
        <f t="shared" si="46"/>
        <v>2000</v>
      </c>
    </row>
    <row r="725" spans="1:7">
      <c r="A725" s="7">
        <v>723</v>
      </c>
      <c r="B725" s="5" t="s">
        <v>739</v>
      </c>
      <c r="C725" s="5" t="str">
        <f>"1814001007301100"</f>
        <v>1814001007301100</v>
      </c>
      <c r="D725" s="5" t="s">
        <v>36</v>
      </c>
      <c r="E725" s="5" t="s">
        <v>702</v>
      </c>
      <c r="F725" s="5" t="str">
        <f t="shared" si="48"/>
        <v>2019-02-02</v>
      </c>
      <c r="G725" s="6" t="str">
        <f t="shared" si="46"/>
        <v>2000</v>
      </c>
    </row>
    <row r="726" spans="1:7">
      <c r="A726" s="7">
        <v>724</v>
      </c>
      <c r="B726" s="5" t="s">
        <v>740</v>
      </c>
      <c r="C726" s="5" t="str">
        <f>"1814001007301101"</f>
        <v>1814001007301101</v>
      </c>
      <c r="D726" s="5" t="s">
        <v>36</v>
      </c>
      <c r="E726" s="5" t="s">
        <v>702</v>
      </c>
      <c r="F726" s="5" t="str">
        <f t="shared" si="48"/>
        <v>2019-02-02</v>
      </c>
      <c r="G726" s="6" t="str">
        <f t="shared" si="46"/>
        <v>2000</v>
      </c>
    </row>
    <row r="727" spans="1:7">
      <c r="A727" s="7">
        <v>725</v>
      </c>
      <c r="B727" s="5" t="s">
        <v>741</v>
      </c>
      <c r="C727" s="5" t="str">
        <f>"1814001007301102"</f>
        <v>1814001007301102</v>
      </c>
      <c r="D727" s="5" t="s">
        <v>36</v>
      </c>
      <c r="E727" s="5" t="s">
        <v>702</v>
      </c>
      <c r="F727" s="5" t="str">
        <f t="shared" si="48"/>
        <v>2019-02-02</v>
      </c>
      <c r="G727" s="6" t="str">
        <f t="shared" si="46"/>
        <v>2000</v>
      </c>
    </row>
    <row r="728" spans="1:7">
      <c r="A728" s="7">
        <v>726</v>
      </c>
      <c r="B728" s="5" t="s">
        <v>492</v>
      </c>
      <c r="C728" s="5" t="str">
        <f>"1814001007301103"</f>
        <v>1814001007301103</v>
      </c>
      <c r="D728" s="5" t="s">
        <v>36</v>
      </c>
      <c r="E728" s="5" t="s">
        <v>702</v>
      </c>
      <c r="F728" s="5" t="str">
        <f t="shared" si="48"/>
        <v>2019-02-02</v>
      </c>
      <c r="G728" s="6" t="str">
        <f t="shared" si="46"/>
        <v>2000</v>
      </c>
    </row>
    <row r="729" spans="1:7">
      <c r="A729" s="7">
        <v>727</v>
      </c>
      <c r="B729" s="5" t="s">
        <v>742</v>
      </c>
      <c r="C729" s="5" t="str">
        <f>"1814001007301104"</f>
        <v>1814001007301104</v>
      </c>
      <c r="D729" s="5" t="s">
        <v>36</v>
      </c>
      <c r="E729" s="5" t="s">
        <v>702</v>
      </c>
      <c r="F729" s="5" t="str">
        <f t="shared" si="48"/>
        <v>2019-02-02</v>
      </c>
      <c r="G729" s="6" t="str">
        <f t="shared" si="46"/>
        <v>2000</v>
      </c>
    </row>
    <row r="730" spans="1:7">
      <c r="A730" s="7">
        <v>728</v>
      </c>
      <c r="B730" s="5" t="s">
        <v>743</v>
      </c>
      <c r="C730" s="5" t="str">
        <f>"1814001007301110"</f>
        <v>1814001007301110</v>
      </c>
      <c r="D730" s="5" t="s">
        <v>36</v>
      </c>
      <c r="E730" s="5" t="s">
        <v>702</v>
      </c>
      <c r="F730" s="5" t="str">
        <f t="shared" si="48"/>
        <v>2019-02-02</v>
      </c>
      <c r="G730" s="6" t="str">
        <f t="shared" si="46"/>
        <v>2000</v>
      </c>
    </row>
    <row r="731" spans="1:7">
      <c r="A731" s="7">
        <v>729</v>
      </c>
      <c r="B731" s="5" t="s">
        <v>744</v>
      </c>
      <c r="C731" s="5" t="str">
        <f>"1814001007301112"</f>
        <v>1814001007301112</v>
      </c>
      <c r="D731" s="5" t="s">
        <v>36</v>
      </c>
      <c r="E731" s="5" t="s">
        <v>702</v>
      </c>
      <c r="F731" s="5" t="str">
        <f t="shared" si="48"/>
        <v>2019-02-02</v>
      </c>
      <c r="G731" s="6" t="str">
        <f t="shared" si="46"/>
        <v>2000</v>
      </c>
    </row>
    <row r="732" spans="1:7">
      <c r="A732" s="7">
        <v>730</v>
      </c>
      <c r="B732" s="5" t="s">
        <v>745</v>
      </c>
      <c r="C732" s="5" t="str">
        <f>"1814001007301271"</f>
        <v>1814001007301271</v>
      </c>
      <c r="D732" s="5" t="s">
        <v>36</v>
      </c>
      <c r="E732" s="5" t="s">
        <v>702</v>
      </c>
      <c r="F732" s="5" t="str">
        <f t="shared" si="48"/>
        <v>2019-02-02</v>
      </c>
      <c r="G732" s="6" t="str">
        <f t="shared" si="46"/>
        <v>2000</v>
      </c>
    </row>
    <row r="733" spans="1:7">
      <c r="A733" s="7">
        <v>731</v>
      </c>
      <c r="B733" s="5" t="s">
        <v>746</v>
      </c>
      <c r="C733" s="5" t="str">
        <f>"1814001007301113"</f>
        <v>1814001007301113</v>
      </c>
      <c r="D733" s="5" t="s">
        <v>36</v>
      </c>
      <c r="E733" s="5" t="s">
        <v>702</v>
      </c>
      <c r="F733" s="5" t="str">
        <f t="shared" si="48"/>
        <v>2019-02-02</v>
      </c>
      <c r="G733" s="6" t="str">
        <f t="shared" si="46"/>
        <v>2000</v>
      </c>
    </row>
    <row r="734" spans="1:7">
      <c r="A734" s="7">
        <v>732</v>
      </c>
      <c r="B734" s="5" t="s">
        <v>747</v>
      </c>
      <c r="C734" s="5" t="str">
        <f>"1814001007301116"</f>
        <v>1814001007301116</v>
      </c>
      <c r="D734" s="5" t="s">
        <v>36</v>
      </c>
      <c r="E734" s="5" t="s">
        <v>702</v>
      </c>
      <c r="F734" s="5" t="str">
        <f t="shared" si="48"/>
        <v>2019-02-02</v>
      </c>
      <c r="G734" s="6" t="str">
        <f t="shared" si="46"/>
        <v>2000</v>
      </c>
    </row>
    <row r="735" spans="1:7">
      <c r="A735" s="7">
        <v>733</v>
      </c>
      <c r="B735" s="5" t="s">
        <v>748</v>
      </c>
      <c r="C735" s="5" t="str">
        <f>"1814001007301117"</f>
        <v>1814001007301117</v>
      </c>
      <c r="D735" s="5" t="s">
        <v>36</v>
      </c>
      <c r="E735" s="5" t="s">
        <v>702</v>
      </c>
      <c r="F735" s="5" t="str">
        <f t="shared" si="48"/>
        <v>2019-02-02</v>
      </c>
      <c r="G735" s="6" t="str">
        <f t="shared" si="46"/>
        <v>2000</v>
      </c>
    </row>
    <row r="736" spans="1:7">
      <c r="A736" s="7">
        <v>734</v>
      </c>
      <c r="B736" s="5" t="s">
        <v>749</v>
      </c>
      <c r="C736" s="5" t="str">
        <f>"1814001007301118"</f>
        <v>1814001007301118</v>
      </c>
      <c r="D736" s="5" t="s">
        <v>36</v>
      </c>
      <c r="E736" s="5" t="s">
        <v>702</v>
      </c>
      <c r="F736" s="5" t="str">
        <f t="shared" si="48"/>
        <v>2019-02-02</v>
      </c>
      <c r="G736" s="6" t="str">
        <f t="shared" si="46"/>
        <v>2000</v>
      </c>
    </row>
    <row r="737" spans="1:7">
      <c r="A737" s="7">
        <v>735</v>
      </c>
      <c r="B737" s="5" t="s">
        <v>750</v>
      </c>
      <c r="C737" s="5" t="str">
        <f>"1814001007301119"</f>
        <v>1814001007301119</v>
      </c>
      <c r="D737" s="5" t="s">
        <v>36</v>
      </c>
      <c r="E737" s="5" t="s">
        <v>702</v>
      </c>
      <c r="F737" s="5" t="str">
        <f t="shared" si="48"/>
        <v>2019-02-02</v>
      </c>
      <c r="G737" s="6" t="str">
        <f t="shared" si="46"/>
        <v>2000</v>
      </c>
    </row>
    <row r="738" spans="1:7">
      <c r="A738" s="7">
        <v>736</v>
      </c>
      <c r="B738" s="5" t="s">
        <v>751</v>
      </c>
      <c r="C738" s="5" t="str">
        <f>"1814001007301120"</f>
        <v>1814001007301120</v>
      </c>
      <c r="D738" s="5" t="s">
        <v>36</v>
      </c>
      <c r="E738" s="5" t="s">
        <v>702</v>
      </c>
      <c r="F738" s="5" t="str">
        <f t="shared" si="48"/>
        <v>2019-02-02</v>
      </c>
      <c r="G738" s="6" t="str">
        <f t="shared" si="46"/>
        <v>2000</v>
      </c>
    </row>
    <row r="739" spans="1:7">
      <c r="A739" s="7">
        <v>737</v>
      </c>
      <c r="B739" s="5" t="s">
        <v>752</v>
      </c>
      <c r="C739" s="5" t="str">
        <f>"1814001007301121"</f>
        <v>1814001007301121</v>
      </c>
      <c r="D739" s="5" t="s">
        <v>36</v>
      </c>
      <c r="E739" s="5" t="s">
        <v>702</v>
      </c>
      <c r="F739" s="5" t="str">
        <f t="shared" si="48"/>
        <v>2019-02-02</v>
      </c>
      <c r="G739" s="6" t="str">
        <f t="shared" si="46"/>
        <v>2000</v>
      </c>
    </row>
    <row r="740" spans="1:7">
      <c r="A740" s="7">
        <v>738</v>
      </c>
      <c r="B740" s="5" t="s">
        <v>753</v>
      </c>
      <c r="C740" s="5" t="str">
        <f>"1814001007301122"</f>
        <v>1814001007301122</v>
      </c>
      <c r="D740" s="5" t="s">
        <v>36</v>
      </c>
      <c r="E740" s="5" t="s">
        <v>702</v>
      </c>
      <c r="F740" s="5" t="str">
        <f t="shared" si="48"/>
        <v>2019-02-02</v>
      </c>
      <c r="G740" s="6" t="str">
        <f t="shared" si="46"/>
        <v>2000</v>
      </c>
    </row>
    <row r="741" spans="1:7">
      <c r="A741" s="7">
        <v>739</v>
      </c>
      <c r="B741" s="5" t="s">
        <v>754</v>
      </c>
      <c r="C741" s="5" t="str">
        <f>"1814001007301124"</f>
        <v>1814001007301124</v>
      </c>
      <c r="D741" s="5" t="s">
        <v>36</v>
      </c>
      <c r="E741" s="5" t="s">
        <v>702</v>
      </c>
      <c r="F741" s="5" t="str">
        <f t="shared" si="48"/>
        <v>2019-02-02</v>
      </c>
      <c r="G741" s="6" t="str">
        <f t="shared" si="46"/>
        <v>2000</v>
      </c>
    </row>
    <row r="742" spans="1:7">
      <c r="A742" s="7">
        <v>740</v>
      </c>
      <c r="B742" s="5" t="s">
        <v>755</v>
      </c>
      <c r="C742" s="5" t="str">
        <f>"1814001007301125"</f>
        <v>1814001007301125</v>
      </c>
      <c r="D742" s="5" t="s">
        <v>36</v>
      </c>
      <c r="E742" s="5" t="s">
        <v>702</v>
      </c>
      <c r="F742" s="5" t="str">
        <f t="shared" si="48"/>
        <v>2019-02-02</v>
      </c>
      <c r="G742" s="6" t="str">
        <f t="shared" si="46"/>
        <v>2000</v>
      </c>
    </row>
    <row r="743" spans="1:7">
      <c r="A743" s="7">
        <v>741</v>
      </c>
      <c r="B743" s="5" t="s">
        <v>756</v>
      </c>
      <c r="C743" s="5" t="str">
        <f>"1814001007301126"</f>
        <v>1814001007301126</v>
      </c>
      <c r="D743" s="5" t="s">
        <v>36</v>
      </c>
      <c r="E743" s="5" t="s">
        <v>702</v>
      </c>
      <c r="F743" s="5" t="str">
        <f t="shared" si="48"/>
        <v>2019-02-02</v>
      </c>
      <c r="G743" s="6" t="str">
        <f t="shared" si="46"/>
        <v>2000</v>
      </c>
    </row>
    <row r="744" spans="1:7">
      <c r="A744" s="7">
        <v>742</v>
      </c>
      <c r="B744" s="5" t="s">
        <v>757</v>
      </c>
      <c r="C744" s="5" t="str">
        <f>"1814001007301128"</f>
        <v>1814001007301128</v>
      </c>
      <c r="D744" s="5" t="s">
        <v>36</v>
      </c>
      <c r="E744" s="5" t="s">
        <v>702</v>
      </c>
      <c r="F744" s="5" t="str">
        <f t="shared" si="48"/>
        <v>2019-02-02</v>
      </c>
      <c r="G744" s="6" t="str">
        <f t="shared" si="46"/>
        <v>2000</v>
      </c>
    </row>
    <row r="745" spans="1:7">
      <c r="A745" s="7">
        <v>743</v>
      </c>
      <c r="B745" s="5" t="s">
        <v>758</v>
      </c>
      <c r="C745" s="5" t="str">
        <f>"1814001007301189"</f>
        <v>1814001007301189</v>
      </c>
      <c r="D745" s="5" t="s">
        <v>36</v>
      </c>
      <c r="E745" s="5" t="s">
        <v>702</v>
      </c>
      <c r="F745" s="5" t="str">
        <f t="shared" si="48"/>
        <v>2019-02-02</v>
      </c>
      <c r="G745" s="6" t="str">
        <f t="shared" si="46"/>
        <v>2000</v>
      </c>
    </row>
    <row r="746" spans="1:7">
      <c r="A746" s="7">
        <v>744</v>
      </c>
      <c r="B746" s="5" t="s">
        <v>759</v>
      </c>
      <c r="C746" s="5" t="str">
        <f>"1814001007301190"</f>
        <v>1814001007301190</v>
      </c>
      <c r="D746" s="5" t="s">
        <v>36</v>
      </c>
      <c r="E746" s="5" t="s">
        <v>702</v>
      </c>
      <c r="F746" s="5" t="str">
        <f t="shared" si="48"/>
        <v>2019-02-02</v>
      </c>
      <c r="G746" s="6" t="str">
        <f t="shared" si="46"/>
        <v>2000</v>
      </c>
    </row>
    <row r="747" spans="1:7">
      <c r="A747" s="7">
        <v>745</v>
      </c>
      <c r="B747" s="5" t="s">
        <v>760</v>
      </c>
      <c r="C747" s="5" t="str">
        <f>"1814001007301345"</f>
        <v>1814001007301345</v>
      </c>
      <c r="D747" s="5" t="s">
        <v>36</v>
      </c>
      <c r="E747" s="5" t="s">
        <v>702</v>
      </c>
      <c r="F747" s="5" t="str">
        <f t="shared" si="48"/>
        <v>2019-02-02</v>
      </c>
      <c r="G747" s="6" t="str">
        <f t="shared" ref="G747:G810" si="49">"2000"</f>
        <v>2000</v>
      </c>
    </row>
    <row r="748" spans="1:7">
      <c r="A748" s="7">
        <v>746</v>
      </c>
      <c r="B748" s="5" t="s">
        <v>761</v>
      </c>
      <c r="C748" s="5" t="str">
        <f>"1814001007301346"</f>
        <v>1814001007301346</v>
      </c>
      <c r="D748" s="5" t="s">
        <v>36</v>
      </c>
      <c r="E748" s="5" t="s">
        <v>702</v>
      </c>
      <c r="F748" s="5" t="str">
        <f t="shared" si="48"/>
        <v>2019-02-02</v>
      </c>
      <c r="G748" s="6" t="str">
        <f t="shared" si="49"/>
        <v>2000</v>
      </c>
    </row>
    <row r="749" spans="1:7">
      <c r="A749" s="7">
        <v>747</v>
      </c>
      <c r="B749" s="5" t="s">
        <v>762</v>
      </c>
      <c r="C749" s="5" t="str">
        <f>"1814001007301129"</f>
        <v>1814001007301129</v>
      </c>
      <c r="D749" s="5" t="s">
        <v>19</v>
      </c>
      <c r="E749" s="5" t="s">
        <v>702</v>
      </c>
      <c r="F749" s="5" t="str">
        <f t="shared" si="48"/>
        <v>2019-02-02</v>
      </c>
      <c r="G749" s="6" t="str">
        <f t="shared" si="49"/>
        <v>2000</v>
      </c>
    </row>
    <row r="750" spans="1:7">
      <c r="A750" s="7">
        <v>748</v>
      </c>
      <c r="B750" s="5" t="s">
        <v>763</v>
      </c>
      <c r="C750" s="5" t="str">
        <f>"1814001007301132"</f>
        <v>1814001007301132</v>
      </c>
      <c r="D750" s="5" t="s">
        <v>19</v>
      </c>
      <c r="E750" s="5" t="s">
        <v>702</v>
      </c>
      <c r="F750" s="5" t="str">
        <f t="shared" si="48"/>
        <v>2019-02-02</v>
      </c>
      <c r="G750" s="6" t="str">
        <f t="shared" si="49"/>
        <v>2000</v>
      </c>
    </row>
    <row r="751" spans="1:7">
      <c r="A751" s="7">
        <v>749</v>
      </c>
      <c r="B751" s="5" t="s">
        <v>764</v>
      </c>
      <c r="C751" s="5" t="str">
        <f>"1814001007301131"</f>
        <v>1814001007301131</v>
      </c>
      <c r="D751" s="5" t="s">
        <v>19</v>
      </c>
      <c r="E751" s="5" t="s">
        <v>702</v>
      </c>
      <c r="F751" s="5" t="str">
        <f t="shared" si="48"/>
        <v>2019-02-02</v>
      </c>
      <c r="G751" s="6" t="str">
        <f t="shared" si="49"/>
        <v>2000</v>
      </c>
    </row>
    <row r="752" spans="1:7">
      <c r="A752" s="7">
        <v>750</v>
      </c>
      <c r="B752" s="5" t="s">
        <v>765</v>
      </c>
      <c r="C752" s="5" t="str">
        <f>"1814001007301133"</f>
        <v>1814001007301133</v>
      </c>
      <c r="D752" s="5" t="s">
        <v>19</v>
      </c>
      <c r="E752" s="5" t="s">
        <v>702</v>
      </c>
      <c r="F752" s="5" t="str">
        <f t="shared" si="48"/>
        <v>2019-02-02</v>
      </c>
      <c r="G752" s="6" t="str">
        <f t="shared" si="49"/>
        <v>2000</v>
      </c>
    </row>
    <row r="753" spans="1:7">
      <c r="A753" s="7">
        <v>751</v>
      </c>
      <c r="B753" s="5" t="s">
        <v>766</v>
      </c>
      <c r="C753" s="5" t="str">
        <f>"1814001007301134"</f>
        <v>1814001007301134</v>
      </c>
      <c r="D753" s="5" t="s">
        <v>19</v>
      </c>
      <c r="E753" s="5" t="s">
        <v>702</v>
      </c>
      <c r="F753" s="5" t="str">
        <f t="shared" si="48"/>
        <v>2019-02-02</v>
      </c>
      <c r="G753" s="6" t="str">
        <f t="shared" si="49"/>
        <v>2000</v>
      </c>
    </row>
    <row r="754" spans="1:7">
      <c r="A754" s="7">
        <v>752</v>
      </c>
      <c r="B754" s="5" t="s">
        <v>767</v>
      </c>
      <c r="C754" s="5" t="str">
        <f>"1814001007301340"</f>
        <v>1814001007301340</v>
      </c>
      <c r="D754" s="5" t="s">
        <v>19</v>
      </c>
      <c r="E754" s="5" t="s">
        <v>702</v>
      </c>
      <c r="F754" s="5" t="str">
        <f t="shared" si="48"/>
        <v>2019-02-02</v>
      </c>
      <c r="G754" s="6" t="str">
        <f t="shared" si="49"/>
        <v>2000</v>
      </c>
    </row>
    <row r="755" spans="1:7">
      <c r="A755" s="7">
        <v>753</v>
      </c>
      <c r="B755" s="5" t="s">
        <v>768</v>
      </c>
      <c r="C755" s="5" t="str">
        <f>"1814001007301282"</f>
        <v>1814001007301282</v>
      </c>
      <c r="D755" s="5" t="s">
        <v>19</v>
      </c>
      <c r="E755" s="5" t="s">
        <v>702</v>
      </c>
      <c r="F755" s="5" t="str">
        <f t="shared" si="48"/>
        <v>2019-02-02</v>
      </c>
      <c r="G755" s="6" t="str">
        <f t="shared" si="49"/>
        <v>2000</v>
      </c>
    </row>
    <row r="756" spans="1:7">
      <c r="A756" s="7">
        <v>754</v>
      </c>
      <c r="B756" s="5" t="s">
        <v>43</v>
      </c>
      <c r="C756" s="5" t="str">
        <f>"1814001007301210"</f>
        <v>1814001007301210</v>
      </c>
      <c r="D756" s="5" t="s">
        <v>19</v>
      </c>
      <c r="E756" s="5" t="s">
        <v>702</v>
      </c>
      <c r="F756" s="5" t="str">
        <f t="shared" si="48"/>
        <v>2019-02-02</v>
      </c>
      <c r="G756" s="6" t="str">
        <f t="shared" si="49"/>
        <v>2000</v>
      </c>
    </row>
    <row r="757" spans="1:7">
      <c r="A757" s="7">
        <v>755</v>
      </c>
      <c r="B757" s="5" t="s">
        <v>45</v>
      </c>
      <c r="C757" s="5" t="str">
        <f>"1814001007301209"</f>
        <v>1814001007301209</v>
      </c>
      <c r="D757" s="5" t="s">
        <v>19</v>
      </c>
      <c r="E757" s="5" t="s">
        <v>702</v>
      </c>
      <c r="F757" s="5" t="str">
        <f t="shared" si="48"/>
        <v>2019-02-02</v>
      </c>
      <c r="G757" s="6" t="str">
        <f t="shared" si="49"/>
        <v>2000</v>
      </c>
    </row>
    <row r="758" spans="1:7">
      <c r="A758" s="7">
        <v>756</v>
      </c>
      <c r="B758" s="5" t="s">
        <v>769</v>
      </c>
      <c r="C758" s="5" t="str">
        <f>"1814001007301272"</f>
        <v>1814001007301272</v>
      </c>
      <c r="D758" s="5" t="s">
        <v>19</v>
      </c>
      <c r="E758" s="5" t="s">
        <v>702</v>
      </c>
      <c r="F758" s="5" t="str">
        <f t="shared" si="48"/>
        <v>2019-02-02</v>
      </c>
      <c r="G758" s="6" t="str">
        <f t="shared" si="49"/>
        <v>2000</v>
      </c>
    </row>
    <row r="759" spans="1:7">
      <c r="A759" s="7">
        <v>757</v>
      </c>
      <c r="B759" s="5" t="s">
        <v>770</v>
      </c>
      <c r="C759" s="5" t="str">
        <f>"1814001007301163"</f>
        <v>1814001007301163</v>
      </c>
      <c r="D759" s="5" t="s">
        <v>19</v>
      </c>
      <c r="E759" s="5" t="s">
        <v>702</v>
      </c>
      <c r="F759" s="5" t="str">
        <f t="shared" si="48"/>
        <v>2019-02-02</v>
      </c>
      <c r="G759" s="6" t="str">
        <f t="shared" si="49"/>
        <v>2000</v>
      </c>
    </row>
    <row r="760" spans="1:7">
      <c r="A760" s="7">
        <v>758</v>
      </c>
      <c r="B760" s="5" t="s">
        <v>207</v>
      </c>
      <c r="C760" s="5" t="str">
        <f>"1814001007300904"</f>
        <v>1814001007300904</v>
      </c>
      <c r="D760" s="5" t="s">
        <v>44</v>
      </c>
      <c r="E760" s="5" t="s">
        <v>702</v>
      </c>
      <c r="F760" s="5" t="str">
        <f t="shared" si="48"/>
        <v>2019-02-02</v>
      </c>
      <c r="G760" s="6" t="str">
        <f t="shared" si="49"/>
        <v>2000</v>
      </c>
    </row>
    <row r="761" spans="1:7">
      <c r="A761" s="7">
        <v>759</v>
      </c>
      <c r="B761" s="5" t="s">
        <v>771</v>
      </c>
      <c r="C761" s="5" t="str">
        <f>"1814001007300258"</f>
        <v>1814001007300258</v>
      </c>
      <c r="D761" s="5" t="s">
        <v>33</v>
      </c>
      <c r="E761" s="5" t="s">
        <v>702</v>
      </c>
      <c r="F761" s="5" t="str">
        <f>"2018-06-12"</f>
        <v>2018-06-12</v>
      </c>
      <c r="G761" s="6" t="str">
        <f t="shared" si="49"/>
        <v>2000</v>
      </c>
    </row>
    <row r="762" spans="1:7">
      <c r="A762" s="7">
        <v>760</v>
      </c>
      <c r="B762" s="5" t="s">
        <v>772</v>
      </c>
      <c r="C762" s="5" t="str">
        <f>"1814000000305949"</f>
        <v>1814000000305949</v>
      </c>
      <c r="D762" s="5" t="s">
        <v>773</v>
      </c>
      <c r="E762" s="5" t="s">
        <v>702</v>
      </c>
      <c r="F762" s="5" t="str">
        <f t="shared" ref="F762:F766" si="50">"2019-02-02"</f>
        <v>2019-02-02</v>
      </c>
      <c r="G762" s="6" t="str">
        <f t="shared" si="49"/>
        <v>2000</v>
      </c>
    </row>
    <row r="763" spans="1:7">
      <c r="A763" s="7">
        <v>761</v>
      </c>
      <c r="B763" s="5" t="s">
        <v>774</v>
      </c>
      <c r="C763" s="5" t="str">
        <f>"1914000000300153"</f>
        <v>1914000000300153</v>
      </c>
      <c r="D763" s="5" t="s">
        <v>773</v>
      </c>
      <c r="E763" s="5" t="s">
        <v>702</v>
      </c>
      <c r="F763" s="5" t="str">
        <f>"2019-01-02"</f>
        <v>2019-01-02</v>
      </c>
      <c r="G763" s="6" t="str">
        <f t="shared" si="49"/>
        <v>2000</v>
      </c>
    </row>
    <row r="764" spans="1:7">
      <c r="A764" s="7">
        <v>762</v>
      </c>
      <c r="B764" s="5" t="s">
        <v>775</v>
      </c>
      <c r="C764" s="5" t="str">
        <f>"1814001007301055"</f>
        <v>1814001007301055</v>
      </c>
      <c r="D764" s="5" t="s">
        <v>19</v>
      </c>
      <c r="E764" s="5" t="s">
        <v>702</v>
      </c>
      <c r="F764" s="5" t="str">
        <f t="shared" si="50"/>
        <v>2019-02-02</v>
      </c>
      <c r="G764" s="6" t="str">
        <f t="shared" si="49"/>
        <v>2000</v>
      </c>
    </row>
    <row r="765" spans="1:7">
      <c r="A765" s="7">
        <v>763</v>
      </c>
      <c r="B765" s="5" t="s">
        <v>776</v>
      </c>
      <c r="C765" s="5" t="str">
        <f>"1814000000306662"</f>
        <v>1814000000306662</v>
      </c>
      <c r="D765" s="5" t="s">
        <v>777</v>
      </c>
      <c r="E765" s="5" t="s">
        <v>702</v>
      </c>
      <c r="F765" s="5" t="str">
        <f t="shared" si="50"/>
        <v>2019-02-02</v>
      </c>
      <c r="G765" s="6" t="str">
        <f t="shared" si="49"/>
        <v>2000</v>
      </c>
    </row>
    <row r="766" spans="1:7">
      <c r="A766" s="7">
        <v>764</v>
      </c>
      <c r="B766" s="5" t="s">
        <v>778</v>
      </c>
      <c r="C766" s="5" t="str">
        <f>"1814000000305940"</f>
        <v>1814000000305940</v>
      </c>
      <c r="D766" s="5" t="s">
        <v>773</v>
      </c>
      <c r="E766" s="5" t="s">
        <v>702</v>
      </c>
      <c r="F766" s="5" t="str">
        <f t="shared" si="50"/>
        <v>2019-02-02</v>
      </c>
      <c r="G766" s="6" t="str">
        <f t="shared" si="49"/>
        <v>2000</v>
      </c>
    </row>
    <row r="767" spans="1:7">
      <c r="A767" s="7">
        <v>765</v>
      </c>
      <c r="B767" s="5" t="s">
        <v>779</v>
      </c>
      <c r="C767" s="5" t="str">
        <f>"1814000006301497"</f>
        <v>1814000006301497</v>
      </c>
      <c r="D767" s="5" t="s">
        <v>780</v>
      </c>
      <c r="E767" s="5" t="s">
        <v>702</v>
      </c>
      <c r="F767" s="5" t="str">
        <f t="shared" ref="F767:F769" si="51">"2019-01-23"</f>
        <v>2019-01-23</v>
      </c>
      <c r="G767" s="6" t="str">
        <f t="shared" si="49"/>
        <v>2000</v>
      </c>
    </row>
    <row r="768" spans="1:7">
      <c r="A768" s="7">
        <v>766</v>
      </c>
      <c r="B768" s="5" t="s">
        <v>781</v>
      </c>
      <c r="C768" s="5" t="str">
        <f>"1814000006301498"</f>
        <v>1814000006301498</v>
      </c>
      <c r="D768" s="5" t="s">
        <v>780</v>
      </c>
      <c r="E768" s="5" t="s">
        <v>702</v>
      </c>
      <c r="F768" s="5" t="str">
        <f t="shared" si="51"/>
        <v>2019-01-23</v>
      </c>
      <c r="G768" s="6" t="str">
        <f t="shared" si="49"/>
        <v>2000</v>
      </c>
    </row>
    <row r="769" spans="1:7">
      <c r="A769" s="7">
        <v>767</v>
      </c>
      <c r="B769" s="5" t="s">
        <v>782</v>
      </c>
      <c r="C769" s="5" t="str">
        <f>"1814000006301200"</f>
        <v>1814000006301200</v>
      </c>
      <c r="D769" s="5" t="s">
        <v>780</v>
      </c>
      <c r="E769" s="5" t="s">
        <v>702</v>
      </c>
      <c r="F769" s="5" t="str">
        <f t="shared" si="51"/>
        <v>2019-01-23</v>
      </c>
      <c r="G769" s="6" t="str">
        <f t="shared" si="49"/>
        <v>2000</v>
      </c>
    </row>
    <row r="770" spans="1:7">
      <c r="A770" s="7">
        <v>768</v>
      </c>
      <c r="B770" s="5" t="s">
        <v>783</v>
      </c>
      <c r="C770" s="5" t="str">
        <f>"1814000008301683"</f>
        <v>1814000008301683</v>
      </c>
      <c r="D770" s="5" t="s">
        <v>784</v>
      </c>
      <c r="E770" s="5" t="s">
        <v>702</v>
      </c>
      <c r="F770" s="5" t="str">
        <f>"2018-07-23"</f>
        <v>2018-07-23</v>
      </c>
      <c r="G770" s="6" t="str">
        <f t="shared" si="49"/>
        <v>2000</v>
      </c>
    </row>
    <row r="771" spans="1:7">
      <c r="A771" s="7">
        <v>769</v>
      </c>
      <c r="B771" s="5" t="s">
        <v>783</v>
      </c>
      <c r="C771" s="5" t="str">
        <f>"1814000000302184"</f>
        <v>1814000000302184</v>
      </c>
      <c r="D771" s="5" t="s">
        <v>773</v>
      </c>
      <c r="E771" s="5" t="s">
        <v>702</v>
      </c>
      <c r="F771" s="5" t="str">
        <f>"2018-06-12"</f>
        <v>2018-06-12</v>
      </c>
      <c r="G771" s="6" t="str">
        <f t="shared" si="49"/>
        <v>2000</v>
      </c>
    </row>
    <row r="772" spans="1:7">
      <c r="A772" s="7">
        <v>770</v>
      </c>
      <c r="B772" s="5" t="s">
        <v>785</v>
      </c>
      <c r="C772" s="5" t="str">
        <f>"1914000000300199"</f>
        <v>1914000000300199</v>
      </c>
      <c r="D772" s="5" t="s">
        <v>786</v>
      </c>
      <c r="E772" s="5" t="s">
        <v>702</v>
      </c>
      <c r="F772" s="5" t="str">
        <f>"2019-01-02"</f>
        <v>2019-01-02</v>
      </c>
      <c r="G772" s="6" t="str">
        <f t="shared" si="49"/>
        <v>2000</v>
      </c>
    </row>
    <row r="773" spans="1:7">
      <c r="A773" s="7">
        <v>771</v>
      </c>
      <c r="B773" s="5" t="s">
        <v>787</v>
      </c>
      <c r="C773" s="5" t="str">
        <f>"1814000006301245"</f>
        <v>1814000006301245</v>
      </c>
      <c r="D773" s="5" t="s">
        <v>780</v>
      </c>
      <c r="E773" s="5" t="s">
        <v>702</v>
      </c>
      <c r="F773" s="5" t="str">
        <f>"2019-01-23"</f>
        <v>2019-01-23</v>
      </c>
      <c r="G773" s="6" t="str">
        <f t="shared" si="49"/>
        <v>2000</v>
      </c>
    </row>
    <row r="774" spans="1:7">
      <c r="A774" s="7">
        <v>772</v>
      </c>
      <c r="B774" s="5" t="s">
        <v>787</v>
      </c>
      <c r="C774" s="5" t="str">
        <f>"1814000000306584"</f>
        <v>1814000000306584</v>
      </c>
      <c r="D774" s="5" t="s">
        <v>777</v>
      </c>
      <c r="E774" s="5" t="s">
        <v>702</v>
      </c>
      <c r="F774" s="5" t="str">
        <f t="shared" ref="F774:F780" si="52">"2019-02-02"</f>
        <v>2019-02-02</v>
      </c>
      <c r="G774" s="6" t="str">
        <f t="shared" si="49"/>
        <v>2000</v>
      </c>
    </row>
    <row r="775" spans="1:7">
      <c r="A775" s="7">
        <v>773</v>
      </c>
      <c r="B775" s="5" t="s">
        <v>788</v>
      </c>
      <c r="C775" s="5" t="str">
        <f>"1814000006300507"</f>
        <v>1814000006300507</v>
      </c>
      <c r="D775" s="5" t="s">
        <v>780</v>
      </c>
      <c r="E775" s="5" t="s">
        <v>702</v>
      </c>
      <c r="F775" s="5" t="str">
        <f>"2018-07-23"</f>
        <v>2018-07-23</v>
      </c>
      <c r="G775" s="6" t="str">
        <f t="shared" si="49"/>
        <v>2000</v>
      </c>
    </row>
    <row r="776" spans="1:7">
      <c r="A776" s="7">
        <v>774</v>
      </c>
      <c r="B776" s="5" t="s">
        <v>789</v>
      </c>
      <c r="C776" s="5" t="str">
        <f>"1814000006300998"</f>
        <v>1814000006300998</v>
      </c>
      <c r="D776" s="5" t="s">
        <v>780</v>
      </c>
      <c r="E776" s="5" t="s">
        <v>702</v>
      </c>
      <c r="F776" s="5" t="str">
        <f>"2018-07-23"</f>
        <v>2018-07-23</v>
      </c>
      <c r="G776" s="6" t="str">
        <f t="shared" si="49"/>
        <v>2000</v>
      </c>
    </row>
    <row r="777" spans="1:7">
      <c r="A777" s="7">
        <v>775</v>
      </c>
      <c r="B777" s="5" t="s">
        <v>790</v>
      </c>
      <c r="C777" s="5" t="str">
        <f>"1814000000306669"</f>
        <v>1814000000306669</v>
      </c>
      <c r="D777" s="5" t="s">
        <v>777</v>
      </c>
      <c r="E777" s="5" t="s">
        <v>702</v>
      </c>
      <c r="F777" s="5" t="str">
        <f t="shared" si="52"/>
        <v>2019-02-02</v>
      </c>
      <c r="G777" s="6" t="str">
        <f t="shared" si="49"/>
        <v>2000</v>
      </c>
    </row>
    <row r="778" spans="1:7">
      <c r="A778" s="7">
        <v>776</v>
      </c>
      <c r="B778" s="5" t="s">
        <v>791</v>
      </c>
      <c r="C778" s="5" t="str">
        <f>"1814000000305828"</f>
        <v>1814000000305828</v>
      </c>
      <c r="D778" s="5" t="s">
        <v>777</v>
      </c>
      <c r="E778" s="5" t="s">
        <v>702</v>
      </c>
      <c r="F778" s="5" t="str">
        <f t="shared" si="52"/>
        <v>2019-02-02</v>
      </c>
      <c r="G778" s="6" t="str">
        <f t="shared" si="49"/>
        <v>2000</v>
      </c>
    </row>
    <row r="779" spans="1:7">
      <c r="A779" s="7">
        <v>777</v>
      </c>
      <c r="B779" s="5" t="s">
        <v>792</v>
      </c>
      <c r="C779" s="5" t="str">
        <f>"1814000000306457"</f>
        <v>1814000000306457</v>
      </c>
      <c r="D779" s="5" t="s">
        <v>777</v>
      </c>
      <c r="E779" s="5" t="s">
        <v>702</v>
      </c>
      <c r="F779" s="5" t="str">
        <f t="shared" si="52"/>
        <v>2019-02-02</v>
      </c>
      <c r="G779" s="6" t="str">
        <f t="shared" si="49"/>
        <v>2000</v>
      </c>
    </row>
    <row r="780" spans="1:7">
      <c r="A780" s="7">
        <v>778</v>
      </c>
      <c r="B780" s="5" t="s">
        <v>793</v>
      </c>
      <c r="C780" s="5" t="str">
        <f>"1814000000306404"</f>
        <v>1814000000306404</v>
      </c>
      <c r="D780" s="5" t="s">
        <v>777</v>
      </c>
      <c r="E780" s="5" t="s">
        <v>702</v>
      </c>
      <c r="F780" s="5" t="str">
        <f t="shared" si="52"/>
        <v>2019-02-02</v>
      </c>
      <c r="G780" s="6" t="str">
        <f t="shared" si="49"/>
        <v>2000</v>
      </c>
    </row>
    <row r="781" spans="1:7">
      <c r="A781" s="7">
        <v>779</v>
      </c>
      <c r="B781" s="5" t="s">
        <v>794</v>
      </c>
      <c r="C781" s="5" t="str">
        <f>"1914001012300453"</f>
        <v>1914001012300453</v>
      </c>
      <c r="D781" s="5" t="s">
        <v>19</v>
      </c>
      <c r="E781" s="5" t="s">
        <v>702</v>
      </c>
      <c r="F781" s="5" t="str">
        <f>"2019-01-02"</f>
        <v>2019-01-02</v>
      </c>
      <c r="G781" s="6" t="str">
        <f t="shared" si="49"/>
        <v>2000</v>
      </c>
    </row>
    <row r="782" spans="1:7">
      <c r="A782" s="7">
        <v>780</v>
      </c>
      <c r="B782" s="5" t="s">
        <v>795</v>
      </c>
      <c r="C782" s="5" t="str">
        <f>"1914001142300013"</f>
        <v>1914001142300013</v>
      </c>
      <c r="D782" s="5" t="s">
        <v>796</v>
      </c>
      <c r="E782" s="5" t="s">
        <v>702</v>
      </c>
      <c r="F782" s="5" t="str">
        <f>"2019-01-02"</f>
        <v>2019-01-02</v>
      </c>
      <c r="G782" s="6" t="str">
        <f t="shared" si="49"/>
        <v>2000</v>
      </c>
    </row>
    <row r="783" spans="1:7">
      <c r="A783" s="7">
        <v>781</v>
      </c>
      <c r="B783" s="5" t="s">
        <v>797</v>
      </c>
      <c r="C783" s="5" t="str">
        <f>"1849010000300266"</f>
        <v>1849010000300266</v>
      </c>
      <c r="D783" s="5" t="s">
        <v>82</v>
      </c>
      <c r="E783" s="5" t="s">
        <v>702</v>
      </c>
      <c r="F783" s="5" t="str">
        <f>"2018-08-31"</f>
        <v>2018-08-31</v>
      </c>
      <c r="G783" s="6" t="str">
        <f t="shared" si="49"/>
        <v>2000</v>
      </c>
    </row>
    <row r="784" spans="1:7">
      <c r="A784" s="7">
        <v>782</v>
      </c>
      <c r="B784" s="5" t="s">
        <v>798</v>
      </c>
      <c r="C784" s="5" t="str">
        <f>"1814000000306097"</f>
        <v>1814000000306097</v>
      </c>
      <c r="D784" s="5" t="s">
        <v>786</v>
      </c>
      <c r="E784" s="5" t="s">
        <v>702</v>
      </c>
      <c r="F784" s="5" t="str">
        <f>"2019-02-02"</f>
        <v>2019-02-02</v>
      </c>
      <c r="G784" s="6" t="str">
        <f t="shared" si="49"/>
        <v>2000</v>
      </c>
    </row>
    <row r="785" spans="1:7">
      <c r="A785" s="7">
        <v>783</v>
      </c>
      <c r="B785" s="5" t="s">
        <v>799</v>
      </c>
      <c r="C785" s="5" t="str">
        <f>"1814000000306095"</f>
        <v>1814000000306095</v>
      </c>
      <c r="D785" s="5" t="s">
        <v>786</v>
      </c>
      <c r="E785" s="5" t="s">
        <v>702</v>
      </c>
      <c r="F785" s="5" t="str">
        <f>"2019-02-02"</f>
        <v>2019-02-02</v>
      </c>
      <c r="G785" s="6" t="str">
        <f t="shared" si="49"/>
        <v>2000</v>
      </c>
    </row>
    <row r="786" spans="1:7">
      <c r="A786" s="7">
        <v>784</v>
      </c>
      <c r="B786" s="5" t="s">
        <v>800</v>
      </c>
      <c r="C786" s="5" t="str">
        <f>"1814001012300937"</f>
        <v>1814001012300937</v>
      </c>
      <c r="D786" s="5" t="s">
        <v>801</v>
      </c>
      <c r="E786" s="5" t="s">
        <v>702</v>
      </c>
      <c r="F786" s="5" t="str">
        <f>"2018-09-26"</f>
        <v>2018-09-26</v>
      </c>
      <c r="G786" s="6" t="str">
        <f t="shared" si="49"/>
        <v>2000</v>
      </c>
    </row>
    <row r="787" spans="1:7">
      <c r="A787" s="7">
        <v>785</v>
      </c>
      <c r="B787" s="5" t="s">
        <v>802</v>
      </c>
      <c r="C787" s="5" t="str">
        <f>"1814001012300834"</f>
        <v>1814001012300834</v>
      </c>
      <c r="D787" s="5" t="s">
        <v>73</v>
      </c>
      <c r="E787" s="5" t="s">
        <v>702</v>
      </c>
      <c r="F787" s="5" t="str">
        <f>"2018-08-01"</f>
        <v>2018-08-01</v>
      </c>
      <c r="G787" s="6" t="str">
        <f t="shared" si="49"/>
        <v>2000</v>
      </c>
    </row>
    <row r="788" spans="1:7">
      <c r="A788" s="7">
        <v>786</v>
      </c>
      <c r="B788" s="5" t="s">
        <v>803</v>
      </c>
      <c r="C788" s="5" t="str">
        <f>"1814000000305585"</f>
        <v>1814000000305585</v>
      </c>
      <c r="D788" s="5" t="s">
        <v>773</v>
      </c>
      <c r="E788" s="5" t="s">
        <v>702</v>
      </c>
      <c r="F788" s="5" t="str">
        <f>"2019-01-21"</f>
        <v>2019-01-21</v>
      </c>
      <c r="G788" s="6" t="str">
        <f t="shared" si="49"/>
        <v>2000</v>
      </c>
    </row>
    <row r="789" spans="1:7">
      <c r="A789" s="7">
        <v>787</v>
      </c>
      <c r="B789" s="5" t="s">
        <v>804</v>
      </c>
      <c r="C789" s="5" t="str">
        <f>"1814000000302185"</f>
        <v>1814000000302185</v>
      </c>
      <c r="D789" s="5" t="s">
        <v>773</v>
      </c>
      <c r="E789" s="5" t="s">
        <v>702</v>
      </c>
      <c r="F789" s="5" t="str">
        <f t="shared" ref="F789:F795" si="53">"2018-06-12"</f>
        <v>2018-06-12</v>
      </c>
      <c r="G789" s="6" t="str">
        <f t="shared" si="49"/>
        <v>2000</v>
      </c>
    </row>
    <row r="790" spans="1:7">
      <c r="A790" s="7">
        <v>788</v>
      </c>
      <c r="B790" s="5" t="s">
        <v>805</v>
      </c>
      <c r="C790" s="5" t="str">
        <f>"1814000000302205"</f>
        <v>1814000000302205</v>
      </c>
      <c r="D790" s="5" t="s">
        <v>773</v>
      </c>
      <c r="E790" s="5" t="s">
        <v>702</v>
      </c>
      <c r="F790" s="5" t="str">
        <f t="shared" si="53"/>
        <v>2018-06-12</v>
      </c>
      <c r="G790" s="6" t="str">
        <f t="shared" si="49"/>
        <v>2000</v>
      </c>
    </row>
    <row r="791" spans="1:7">
      <c r="A791" s="7">
        <v>789</v>
      </c>
      <c r="B791" s="5" t="s">
        <v>806</v>
      </c>
      <c r="C791" s="5" t="str">
        <f>"1814000000302202"</f>
        <v>1814000000302202</v>
      </c>
      <c r="D791" s="5" t="s">
        <v>773</v>
      </c>
      <c r="E791" s="5" t="s">
        <v>702</v>
      </c>
      <c r="F791" s="5" t="str">
        <f t="shared" si="53"/>
        <v>2018-06-12</v>
      </c>
      <c r="G791" s="6" t="str">
        <f t="shared" si="49"/>
        <v>2000</v>
      </c>
    </row>
    <row r="792" spans="1:7">
      <c r="A792" s="7">
        <v>790</v>
      </c>
      <c r="B792" s="5" t="s">
        <v>807</v>
      </c>
      <c r="C792" s="5" t="str">
        <f>"1814000000302198"</f>
        <v>1814000000302198</v>
      </c>
      <c r="D792" s="5" t="s">
        <v>773</v>
      </c>
      <c r="E792" s="5" t="s">
        <v>702</v>
      </c>
      <c r="F792" s="5" t="str">
        <f t="shared" si="53"/>
        <v>2018-06-12</v>
      </c>
      <c r="G792" s="6" t="str">
        <f t="shared" si="49"/>
        <v>2000</v>
      </c>
    </row>
    <row r="793" spans="1:7">
      <c r="A793" s="7">
        <v>791</v>
      </c>
      <c r="B793" s="5" t="s">
        <v>808</v>
      </c>
      <c r="C793" s="5" t="str">
        <f>"1814000000302195"</f>
        <v>1814000000302195</v>
      </c>
      <c r="D793" s="5" t="s">
        <v>773</v>
      </c>
      <c r="E793" s="5" t="s">
        <v>702</v>
      </c>
      <c r="F793" s="5" t="str">
        <f t="shared" si="53"/>
        <v>2018-06-12</v>
      </c>
      <c r="G793" s="6" t="str">
        <f t="shared" si="49"/>
        <v>2000</v>
      </c>
    </row>
    <row r="794" spans="1:7">
      <c r="A794" s="7">
        <v>792</v>
      </c>
      <c r="B794" s="5" t="s">
        <v>809</v>
      </c>
      <c r="C794" s="5" t="str">
        <f>"1814000000302193"</f>
        <v>1814000000302193</v>
      </c>
      <c r="D794" s="5" t="s">
        <v>773</v>
      </c>
      <c r="E794" s="5" t="s">
        <v>702</v>
      </c>
      <c r="F794" s="5" t="str">
        <f t="shared" si="53"/>
        <v>2018-06-12</v>
      </c>
      <c r="G794" s="6" t="str">
        <f t="shared" si="49"/>
        <v>2000</v>
      </c>
    </row>
    <row r="795" spans="1:7">
      <c r="A795" s="7">
        <v>793</v>
      </c>
      <c r="B795" s="5" t="s">
        <v>810</v>
      </c>
      <c r="C795" s="5" t="str">
        <f>"1814000000302188"</f>
        <v>1814000000302188</v>
      </c>
      <c r="D795" s="5" t="s">
        <v>773</v>
      </c>
      <c r="E795" s="5" t="s">
        <v>702</v>
      </c>
      <c r="F795" s="5" t="str">
        <f t="shared" si="53"/>
        <v>2018-06-12</v>
      </c>
      <c r="G795" s="6" t="str">
        <f t="shared" si="49"/>
        <v>2000</v>
      </c>
    </row>
    <row r="796" spans="1:7">
      <c r="A796" s="7">
        <v>794</v>
      </c>
      <c r="B796" s="5" t="s">
        <v>811</v>
      </c>
      <c r="C796" s="5" t="str">
        <f>"1814001007300905"</f>
        <v>1814001007300905</v>
      </c>
      <c r="D796" s="5" t="s">
        <v>44</v>
      </c>
      <c r="E796" s="5" t="s">
        <v>702</v>
      </c>
      <c r="F796" s="5" t="str">
        <f t="shared" ref="F796:F859" si="54">"2019-02-02"</f>
        <v>2019-02-02</v>
      </c>
      <c r="G796" s="6" t="str">
        <f t="shared" si="49"/>
        <v>2000</v>
      </c>
    </row>
    <row r="797" spans="1:7">
      <c r="A797" s="7">
        <v>795</v>
      </c>
      <c r="B797" s="5" t="s">
        <v>811</v>
      </c>
      <c r="C797" s="5" t="str">
        <f>"1814001007301208"</f>
        <v>1814001007301208</v>
      </c>
      <c r="D797" s="5" t="s">
        <v>19</v>
      </c>
      <c r="E797" s="5" t="s">
        <v>702</v>
      </c>
      <c r="F797" s="5" t="str">
        <f t="shared" si="54"/>
        <v>2019-02-02</v>
      </c>
      <c r="G797" s="6" t="str">
        <f t="shared" si="49"/>
        <v>2000</v>
      </c>
    </row>
    <row r="798" spans="1:7">
      <c r="A798" s="7">
        <v>796</v>
      </c>
      <c r="B798" s="5" t="s">
        <v>208</v>
      </c>
      <c r="C798" s="5" t="str">
        <f>"1814001007301158"</f>
        <v>1814001007301158</v>
      </c>
      <c r="D798" s="5" t="s">
        <v>19</v>
      </c>
      <c r="E798" s="5" t="s">
        <v>702</v>
      </c>
      <c r="F798" s="5" t="str">
        <f t="shared" si="54"/>
        <v>2019-02-02</v>
      </c>
      <c r="G798" s="6" t="str">
        <f t="shared" si="49"/>
        <v>2000</v>
      </c>
    </row>
    <row r="799" spans="1:7">
      <c r="A799" s="7">
        <v>797</v>
      </c>
      <c r="B799" s="5" t="s">
        <v>209</v>
      </c>
      <c r="C799" s="5" t="str">
        <f>"1814001007301159"</f>
        <v>1814001007301159</v>
      </c>
      <c r="D799" s="5" t="s">
        <v>19</v>
      </c>
      <c r="E799" s="5" t="s">
        <v>702</v>
      </c>
      <c r="F799" s="5" t="str">
        <f t="shared" si="54"/>
        <v>2019-02-02</v>
      </c>
      <c r="G799" s="6" t="str">
        <f t="shared" si="49"/>
        <v>2000</v>
      </c>
    </row>
    <row r="800" spans="1:7">
      <c r="A800" s="7">
        <v>798</v>
      </c>
      <c r="B800" s="5" t="s">
        <v>210</v>
      </c>
      <c r="C800" s="5" t="str">
        <f>"1814001007301213"</f>
        <v>1814001007301213</v>
      </c>
      <c r="D800" s="5" t="s">
        <v>19</v>
      </c>
      <c r="E800" s="5" t="s">
        <v>702</v>
      </c>
      <c r="F800" s="5" t="str">
        <f t="shared" si="54"/>
        <v>2019-02-02</v>
      </c>
      <c r="G800" s="6" t="str">
        <f t="shared" si="49"/>
        <v>2000</v>
      </c>
    </row>
    <row r="801" spans="1:7">
      <c r="A801" s="7">
        <v>799</v>
      </c>
      <c r="B801" s="5" t="s">
        <v>211</v>
      </c>
      <c r="C801" s="5" t="str">
        <f>"1814001007301161"</f>
        <v>1814001007301161</v>
      </c>
      <c r="D801" s="5" t="s">
        <v>19</v>
      </c>
      <c r="E801" s="5" t="s">
        <v>702</v>
      </c>
      <c r="F801" s="5" t="str">
        <f t="shared" si="54"/>
        <v>2019-02-02</v>
      </c>
      <c r="G801" s="6" t="str">
        <f t="shared" si="49"/>
        <v>2000</v>
      </c>
    </row>
    <row r="802" spans="1:7">
      <c r="A802" s="7">
        <v>800</v>
      </c>
      <c r="B802" s="5" t="s">
        <v>212</v>
      </c>
      <c r="C802" s="5" t="str">
        <f>"1814001007301160"</f>
        <v>1814001007301160</v>
      </c>
      <c r="D802" s="5" t="s">
        <v>19</v>
      </c>
      <c r="E802" s="5" t="s">
        <v>702</v>
      </c>
      <c r="F802" s="5" t="str">
        <f t="shared" si="54"/>
        <v>2019-02-02</v>
      </c>
      <c r="G802" s="6" t="str">
        <f t="shared" si="49"/>
        <v>2000</v>
      </c>
    </row>
    <row r="803" spans="1:7">
      <c r="A803" s="7">
        <v>801</v>
      </c>
      <c r="B803" s="5" t="s">
        <v>812</v>
      </c>
      <c r="C803" s="5" t="str">
        <f>"1814001007301214"</f>
        <v>1814001007301214</v>
      </c>
      <c r="D803" s="5" t="s">
        <v>19</v>
      </c>
      <c r="E803" s="5" t="s">
        <v>702</v>
      </c>
      <c r="F803" s="5" t="str">
        <f t="shared" si="54"/>
        <v>2019-02-02</v>
      </c>
      <c r="G803" s="6" t="str">
        <f t="shared" si="49"/>
        <v>2000</v>
      </c>
    </row>
    <row r="804" spans="1:7">
      <c r="A804" s="7">
        <v>802</v>
      </c>
      <c r="B804" s="5" t="s">
        <v>813</v>
      </c>
      <c r="C804" s="5" t="str">
        <f>"1814001007301302"</f>
        <v>1814001007301302</v>
      </c>
      <c r="D804" s="5" t="s">
        <v>19</v>
      </c>
      <c r="E804" s="5" t="s">
        <v>702</v>
      </c>
      <c r="F804" s="5" t="str">
        <f t="shared" si="54"/>
        <v>2019-02-02</v>
      </c>
      <c r="G804" s="6" t="str">
        <f t="shared" si="49"/>
        <v>2000</v>
      </c>
    </row>
    <row r="805" spans="1:7">
      <c r="A805" s="7">
        <v>803</v>
      </c>
      <c r="B805" s="5" t="s">
        <v>814</v>
      </c>
      <c r="C805" s="5" t="str">
        <f>"1814001007301289"</f>
        <v>1814001007301289</v>
      </c>
      <c r="D805" s="5" t="s">
        <v>36</v>
      </c>
      <c r="E805" s="5" t="s">
        <v>702</v>
      </c>
      <c r="F805" s="5" t="str">
        <f t="shared" si="54"/>
        <v>2019-02-02</v>
      </c>
      <c r="G805" s="6" t="str">
        <f t="shared" si="49"/>
        <v>2000</v>
      </c>
    </row>
    <row r="806" spans="1:7">
      <c r="A806" s="7">
        <v>804</v>
      </c>
      <c r="B806" s="5" t="s">
        <v>815</v>
      </c>
      <c r="C806" s="5" t="str">
        <f>"1814001007300906"</f>
        <v>1814001007300906</v>
      </c>
      <c r="D806" s="5" t="s">
        <v>44</v>
      </c>
      <c r="E806" s="5" t="s">
        <v>702</v>
      </c>
      <c r="F806" s="5" t="str">
        <f t="shared" si="54"/>
        <v>2019-02-02</v>
      </c>
      <c r="G806" s="6" t="str">
        <f t="shared" si="49"/>
        <v>2000</v>
      </c>
    </row>
    <row r="807" spans="1:7">
      <c r="A807" s="7">
        <v>805</v>
      </c>
      <c r="B807" s="5" t="s">
        <v>816</v>
      </c>
      <c r="C807" s="5" t="str">
        <f>"1814001007301211"</f>
        <v>1814001007301211</v>
      </c>
      <c r="D807" s="5" t="s">
        <v>19</v>
      </c>
      <c r="E807" s="5" t="s">
        <v>702</v>
      </c>
      <c r="F807" s="5" t="str">
        <f t="shared" si="54"/>
        <v>2019-02-02</v>
      </c>
      <c r="G807" s="6" t="str">
        <f t="shared" si="49"/>
        <v>2000</v>
      </c>
    </row>
    <row r="808" spans="1:7">
      <c r="A808" s="7">
        <v>806</v>
      </c>
      <c r="B808" s="5" t="s">
        <v>817</v>
      </c>
      <c r="C808" s="5" t="str">
        <f>"1814001007300963"</f>
        <v>1814001007300963</v>
      </c>
      <c r="D808" s="5" t="s">
        <v>36</v>
      </c>
      <c r="E808" s="5" t="s">
        <v>702</v>
      </c>
      <c r="F808" s="5" t="str">
        <f t="shared" si="54"/>
        <v>2019-02-02</v>
      </c>
      <c r="G808" s="6" t="str">
        <f t="shared" si="49"/>
        <v>2000</v>
      </c>
    </row>
    <row r="809" spans="1:7">
      <c r="A809" s="7">
        <v>807</v>
      </c>
      <c r="B809" s="5" t="s">
        <v>818</v>
      </c>
      <c r="C809" s="5" t="str">
        <f>"1814001007301224"</f>
        <v>1814001007301224</v>
      </c>
      <c r="D809" s="5" t="s">
        <v>36</v>
      </c>
      <c r="E809" s="5" t="s">
        <v>702</v>
      </c>
      <c r="F809" s="5" t="str">
        <f t="shared" si="54"/>
        <v>2019-02-02</v>
      </c>
      <c r="G809" s="6" t="str">
        <f t="shared" si="49"/>
        <v>2000</v>
      </c>
    </row>
    <row r="810" spans="1:7">
      <c r="A810" s="7">
        <v>808</v>
      </c>
      <c r="B810" s="5" t="s">
        <v>819</v>
      </c>
      <c r="C810" s="5" t="str">
        <f>"1814001007301336"</f>
        <v>1814001007301336</v>
      </c>
      <c r="D810" s="5" t="s">
        <v>36</v>
      </c>
      <c r="E810" s="5" t="s">
        <v>702</v>
      </c>
      <c r="F810" s="5" t="str">
        <f t="shared" si="54"/>
        <v>2019-02-02</v>
      </c>
      <c r="G810" s="6" t="str">
        <f t="shared" si="49"/>
        <v>2000</v>
      </c>
    </row>
    <row r="811" spans="1:7">
      <c r="A811" s="7">
        <v>809</v>
      </c>
      <c r="B811" s="5" t="s">
        <v>820</v>
      </c>
      <c r="C811" s="5" t="str">
        <f>"1814001007301225"</f>
        <v>1814001007301225</v>
      </c>
      <c r="D811" s="5" t="s">
        <v>36</v>
      </c>
      <c r="E811" s="5" t="s">
        <v>702</v>
      </c>
      <c r="F811" s="5" t="str">
        <f t="shared" si="54"/>
        <v>2019-02-02</v>
      </c>
      <c r="G811" s="6" t="str">
        <f t="shared" ref="G811:G874" si="55">"2000"</f>
        <v>2000</v>
      </c>
    </row>
    <row r="812" spans="1:7">
      <c r="A812" s="7">
        <v>810</v>
      </c>
      <c r="B812" s="5" t="s">
        <v>821</v>
      </c>
      <c r="C812" s="5" t="str">
        <f>"1814001007301226"</f>
        <v>1814001007301226</v>
      </c>
      <c r="D812" s="5" t="s">
        <v>36</v>
      </c>
      <c r="E812" s="5" t="s">
        <v>702</v>
      </c>
      <c r="F812" s="5" t="str">
        <f t="shared" si="54"/>
        <v>2019-02-02</v>
      </c>
      <c r="G812" s="6" t="str">
        <f t="shared" si="55"/>
        <v>2000</v>
      </c>
    </row>
    <row r="813" spans="1:7">
      <c r="A813" s="7">
        <v>811</v>
      </c>
      <c r="B813" s="5" t="s">
        <v>822</v>
      </c>
      <c r="C813" s="5" t="str">
        <f>"1814001007301222"</f>
        <v>1814001007301222</v>
      </c>
      <c r="D813" s="5" t="s">
        <v>36</v>
      </c>
      <c r="E813" s="5" t="s">
        <v>702</v>
      </c>
      <c r="F813" s="5" t="str">
        <f t="shared" si="54"/>
        <v>2019-02-02</v>
      </c>
      <c r="G813" s="6" t="str">
        <f t="shared" si="55"/>
        <v>2000</v>
      </c>
    </row>
    <row r="814" spans="1:7">
      <c r="A814" s="7">
        <v>812</v>
      </c>
      <c r="B814" s="5" t="s">
        <v>823</v>
      </c>
      <c r="C814" s="5" t="str">
        <f>"1814001007301127"</f>
        <v>1814001007301127</v>
      </c>
      <c r="D814" s="5" t="s">
        <v>36</v>
      </c>
      <c r="E814" s="5" t="s">
        <v>702</v>
      </c>
      <c r="F814" s="5" t="str">
        <f t="shared" si="54"/>
        <v>2019-02-02</v>
      </c>
      <c r="G814" s="6" t="str">
        <f t="shared" si="55"/>
        <v>2000</v>
      </c>
    </row>
    <row r="815" spans="1:7">
      <c r="A815" s="7">
        <v>813</v>
      </c>
      <c r="B815" s="5" t="s">
        <v>824</v>
      </c>
      <c r="C815" s="5" t="str">
        <f>"1814001007301229"</f>
        <v>1814001007301229</v>
      </c>
      <c r="D815" s="5" t="s">
        <v>36</v>
      </c>
      <c r="E815" s="5" t="s">
        <v>702</v>
      </c>
      <c r="F815" s="5" t="str">
        <f t="shared" si="54"/>
        <v>2019-02-02</v>
      </c>
      <c r="G815" s="6" t="str">
        <f t="shared" si="55"/>
        <v>2000</v>
      </c>
    </row>
    <row r="816" spans="1:7">
      <c r="A816" s="7">
        <v>814</v>
      </c>
      <c r="B816" s="5" t="s">
        <v>759</v>
      </c>
      <c r="C816" s="5" t="str">
        <f>"1814001007301223"</f>
        <v>1814001007301223</v>
      </c>
      <c r="D816" s="5" t="s">
        <v>36</v>
      </c>
      <c r="E816" s="5" t="s">
        <v>702</v>
      </c>
      <c r="F816" s="5" t="str">
        <f t="shared" si="54"/>
        <v>2019-02-02</v>
      </c>
      <c r="G816" s="6" t="str">
        <f t="shared" si="55"/>
        <v>2000</v>
      </c>
    </row>
    <row r="817" spans="1:7">
      <c r="A817" s="7">
        <v>815</v>
      </c>
      <c r="B817" s="5" t="s">
        <v>825</v>
      </c>
      <c r="C817" s="5" t="str">
        <f>"1814001007301247"</f>
        <v>1814001007301247</v>
      </c>
      <c r="D817" s="5" t="s">
        <v>19</v>
      </c>
      <c r="E817" s="5" t="s">
        <v>702</v>
      </c>
      <c r="F817" s="5" t="str">
        <f t="shared" si="54"/>
        <v>2019-02-02</v>
      </c>
      <c r="G817" s="6" t="str">
        <f t="shared" si="55"/>
        <v>2000</v>
      </c>
    </row>
    <row r="818" spans="1:7">
      <c r="A818" s="7">
        <v>816</v>
      </c>
      <c r="B818" s="5" t="s">
        <v>826</v>
      </c>
      <c r="C818" s="5" t="str">
        <f>"1814001007301253"</f>
        <v>1814001007301253</v>
      </c>
      <c r="D818" s="5" t="s">
        <v>19</v>
      </c>
      <c r="E818" s="5" t="s">
        <v>702</v>
      </c>
      <c r="F818" s="5" t="str">
        <f t="shared" si="54"/>
        <v>2019-02-02</v>
      </c>
      <c r="G818" s="6" t="str">
        <f t="shared" si="55"/>
        <v>2000</v>
      </c>
    </row>
    <row r="819" spans="1:7">
      <c r="A819" s="7">
        <v>817</v>
      </c>
      <c r="B819" s="5" t="s">
        <v>827</v>
      </c>
      <c r="C819" s="5" t="str">
        <f>"1814001007301204"</f>
        <v>1814001007301204</v>
      </c>
      <c r="D819" s="5" t="s">
        <v>19</v>
      </c>
      <c r="E819" s="5" t="s">
        <v>702</v>
      </c>
      <c r="F819" s="5" t="str">
        <f t="shared" si="54"/>
        <v>2019-02-02</v>
      </c>
      <c r="G819" s="6" t="str">
        <f t="shared" si="55"/>
        <v>2000</v>
      </c>
    </row>
    <row r="820" spans="1:7">
      <c r="A820" s="7">
        <v>818</v>
      </c>
      <c r="B820" s="5" t="s">
        <v>828</v>
      </c>
      <c r="C820" s="5" t="str">
        <f>"1814001007301276"</f>
        <v>1814001007301276</v>
      </c>
      <c r="D820" s="5" t="s">
        <v>36</v>
      </c>
      <c r="E820" s="5" t="s">
        <v>702</v>
      </c>
      <c r="F820" s="5" t="str">
        <f t="shared" si="54"/>
        <v>2019-02-02</v>
      </c>
      <c r="G820" s="6" t="str">
        <f t="shared" si="55"/>
        <v>2000</v>
      </c>
    </row>
    <row r="821" spans="1:7">
      <c r="A821" s="7">
        <v>819</v>
      </c>
      <c r="B821" s="5" t="s">
        <v>829</v>
      </c>
      <c r="C821" s="5" t="str">
        <f>"1814001007301261"</f>
        <v>1814001007301261</v>
      </c>
      <c r="D821" s="5" t="s">
        <v>36</v>
      </c>
      <c r="E821" s="5" t="s">
        <v>702</v>
      </c>
      <c r="F821" s="5" t="str">
        <f t="shared" si="54"/>
        <v>2019-02-02</v>
      </c>
      <c r="G821" s="6" t="str">
        <f t="shared" si="55"/>
        <v>2000</v>
      </c>
    </row>
    <row r="822" spans="1:7">
      <c r="A822" s="7">
        <v>820</v>
      </c>
      <c r="B822" s="5" t="s">
        <v>830</v>
      </c>
      <c r="C822" s="5" t="str">
        <f>"1814001007301177"</f>
        <v>1814001007301177</v>
      </c>
      <c r="D822" s="5" t="s">
        <v>36</v>
      </c>
      <c r="E822" s="5" t="s">
        <v>702</v>
      </c>
      <c r="F822" s="5" t="str">
        <f t="shared" si="54"/>
        <v>2019-02-02</v>
      </c>
      <c r="G822" s="6" t="str">
        <f t="shared" si="55"/>
        <v>2000</v>
      </c>
    </row>
    <row r="823" spans="1:7">
      <c r="A823" s="7">
        <v>821</v>
      </c>
      <c r="B823" s="5" t="s">
        <v>831</v>
      </c>
      <c r="C823" s="5" t="str">
        <f>"1814001007301320"</f>
        <v>1814001007301320</v>
      </c>
      <c r="D823" s="5" t="s">
        <v>36</v>
      </c>
      <c r="E823" s="5" t="s">
        <v>702</v>
      </c>
      <c r="F823" s="5" t="str">
        <f t="shared" si="54"/>
        <v>2019-02-02</v>
      </c>
      <c r="G823" s="6" t="str">
        <f t="shared" si="55"/>
        <v>2000</v>
      </c>
    </row>
    <row r="824" spans="1:7">
      <c r="A824" s="7">
        <v>822</v>
      </c>
      <c r="B824" s="5" t="s">
        <v>832</v>
      </c>
      <c r="C824" s="5" t="str">
        <f>"1814001007301314"</f>
        <v>1814001007301314</v>
      </c>
      <c r="D824" s="5" t="s">
        <v>36</v>
      </c>
      <c r="E824" s="5" t="s">
        <v>702</v>
      </c>
      <c r="F824" s="5" t="str">
        <f t="shared" si="54"/>
        <v>2019-02-02</v>
      </c>
      <c r="G824" s="6" t="str">
        <f t="shared" si="55"/>
        <v>2000</v>
      </c>
    </row>
    <row r="825" spans="1:7">
      <c r="A825" s="7">
        <v>823</v>
      </c>
      <c r="B825" s="5" t="s">
        <v>833</v>
      </c>
      <c r="C825" s="5" t="str">
        <f>"1814001007301316"</f>
        <v>1814001007301316</v>
      </c>
      <c r="D825" s="5" t="s">
        <v>36</v>
      </c>
      <c r="E825" s="5" t="s">
        <v>702</v>
      </c>
      <c r="F825" s="5" t="str">
        <f t="shared" si="54"/>
        <v>2019-02-02</v>
      </c>
      <c r="G825" s="6" t="str">
        <f t="shared" si="55"/>
        <v>2000</v>
      </c>
    </row>
    <row r="826" spans="1:7">
      <c r="A826" s="7">
        <v>824</v>
      </c>
      <c r="B826" s="5" t="s">
        <v>834</v>
      </c>
      <c r="C826" s="5" t="str">
        <f>"1814001007301318"</f>
        <v>1814001007301318</v>
      </c>
      <c r="D826" s="5" t="s">
        <v>36</v>
      </c>
      <c r="E826" s="5" t="s">
        <v>702</v>
      </c>
      <c r="F826" s="5" t="str">
        <f t="shared" si="54"/>
        <v>2019-02-02</v>
      </c>
      <c r="G826" s="6" t="str">
        <f t="shared" si="55"/>
        <v>2000</v>
      </c>
    </row>
    <row r="827" spans="1:7">
      <c r="A827" s="7">
        <v>825</v>
      </c>
      <c r="B827" s="5" t="s">
        <v>835</v>
      </c>
      <c r="C827" s="5" t="str">
        <f>"1814001007301319"</f>
        <v>1814001007301319</v>
      </c>
      <c r="D827" s="5" t="s">
        <v>19</v>
      </c>
      <c r="E827" s="5" t="s">
        <v>702</v>
      </c>
      <c r="F827" s="5" t="str">
        <f t="shared" si="54"/>
        <v>2019-02-02</v>
      </c>
      <c r="G827" s="6" t="str">
        <f t="shared" si="55"/>
        <v>2000</v>
      </c>
    </row>
    <row r="828" spans="1:7">
      <c r="A828" s="7">
        <v>826</v>
      </c>
      <c r="B828" s="5" t="s">
        <v>836</v>
      </c>
      <c r="C828" s="5" t="str">
        <f>"1814001007301315"</f>
        <v>1814001007301315</v>
      </c>
      <c r="D828" s="5" t="s">
        <v>19</v>
      </c>
      <c r="E828" s="5" t="s">
        <v>702</v>
      </c>
      <c r="F828" s="5" t="str">
        <f t="shared" si="54"/>
        <v>2019-02-02</v>
      </c>
      <c r="G828" s="6" t="str">
        <f t="shared" si="55"/>
        <v>2000</v>
      </c>
    </row>
    <row r="829" spans="1:7">
      <c r="A829" s="7">
        <v>827</v>
      </c>
      <c r="B829" s="5" t="s">
        <v>837</v>
      </c>
      <c r="C829" s="5" t="str">
        <f>"1814001007301255"</f>
        <v>1814001007301255</v>
      </c>
      <c r="D829" s="5" t="s">
        <v>19</v>
      </c>
      <c r="E829" s="5" t="s">
        <v>702</v>
      </c>
      <c r="F829" s="5" t="str">
        <f t="shared" si="54"/>
        <v>2019-02-02</v>
      </c>
      <c r="G829" s="6" t="str">
        <f t="shared" si="55"/>
        <v>2000</v>
      </c>
    </row>
    <row r="830" spans="1:7">
      <c r="A830" s="7">
        <v>828</v>
      </c>
      <c r="B830" s="5" t="s">
        <v>838</v>
      </c>
      <c r="C830" s="5" t="str">
        <f>"1814001007301262"</f>
        <v>1814001007301262</v>
      </c>
      <c r="D830" s="5" t="s">
        <v>19</v>
      </c>
      <c r="E830" s="5" t="s">
        <v>702</v>
      </c>
      <c r="F830" s="5" t="str">
        <f t="shared" si="54"/>
        <v>2019-02-02</v>
      </c>
      <c r="G830" s="6" t="str">
        <f t="shared" si="55"/>
        <v>2000</v>
      </c>
    </row>
    <row r="831" spans="1:7">
      <c r="A831" s="7">
        <v>829</v>
      </c>
      <c r="B831" s="5" t="s">
        <v>839</v>
      </c>
      <c r="C831" s="5" t="str">
        <f>"1814001007301130"</f>
        <v>1814001007301130</v>
      </c>
      <c r="D831" s="5" t="s">
        <v>19</v>
      </c>
      <c r="E831" s="5" t="s">
        <v>702</v>
      </c>
      <c r="F831" s="5" t="str">
        <f t="shared" si="54"/>
        <v>2019-02-02</v>
      </c>
      <c r="G831" s="6" t="str">
        <f t="shared" si="55"/>
        <v>2000</v>
      </c>
    </row>
    <row r="832" spans="1:7">
      <c r="A832" s="7">
        <v>830</v>
      </c>
      <c r="B832" s="5" t="s">
        <v>840</v>
      </c>
      <c r="C832" s="5" t="str">
        <f>"1814001007301259"</f>
        <v>1814001007301259</v>
      </c>
      <c r="D832" s="5" t="s">
        <v>19</v>
      </c>
      <c r="E832" s="5" t="s">
        <v>702</v>
      </c>
      <c r="F832" s="5" t="str">
        <f t="shared" si="54"/>
        <v>2019-02-02</v>
      </c>
      <c r="G832" s="6" t="str">
        <f t="shared" si="55"/>
        <v>2000</v>
      </c>
    </row>
    <row r="833" spans="1:7">
      <c r="A833" s="7">
        <v>831</v>
      </c>
      <c r="B833" s="5" t="s">
        <v>841</v>
      </c>
      <c r="C833" s="5" t="str">
        <f>"1814001007301260"</f>
        <v>1814001007301260</v>
      </c>
      <c r="D833" s="5" t="s">
        <v>19</v>
      </c>
      <c r="E833" s="5" t="s">
        <v>702</v>
      </c>
      <c r="F833" s="5" t="str">
        <f t="shared" si="54"/>
        <v>2019-02-02</v>
      </c>
      <c r="G833" s="6" t="str">
        <f t="shared" si="55"/>
        <v>2000</v>
      </c>
    </row>
    <row r="834" spans="1:7">
      <c r="A834" s="7">
        <v>832</v>
      </c>
      <c r="B834" s="5" t="s">
        <v>842</v>
      </c>
      <c r="C834" s="5" t="str">
        <f>"1814001007301342"</f>
        <v>1814001007301342</v>
      </c>
      <c r="D834" s="5" t="s">
        <v>19</v>
      </c>
      <c r="E834" s="5" t="s">
        <v>702</v>
      </c>
      <c r="F834" s="5" t="str">
        <f t="shared" si="54"/>
        <v>2019-02-02</v>
      </c>
      <c r="G834" s="6" t="str">
        <f t="shared" si="55"/>
        <v>2000</v>
      </c>
    </row>
    <row r="835" spans="1:7">
      <c r="A835" s="7">
        <v>833</v>
      </c>
      <c r="B835" s="5" t="s">
        <v>843</v>
      </c>
      <c r="C835" s="5" t="str">
        <f>"1814001007301331"</f>
        <v>1814001007301331</v>
      </c>
      <c r="D835" s="5" t="s">
        <v>19</v>
      </c>
      <c r="E835" s="5" t="s">
        <v>702</v>
      </c>
      <c r="F835" s="5" t="str">
        <f t="shared" si="54"/>
        <v>2019-02-02</v>
      </c>
      <c r="G835" s="6" t="str">
        <f t="shared" si="55"/>
        <v>2000</v>
      </c>
    </row>
    <row r="836" spans="1:7">
      <c r="A836" s="7">
        <v>834</v>
      </c>
      <c r="B836" s="5" t="s">
        <v>844</v>
      </c>
      <c r="C836" s="5" t="str">
        <f>"1814001007301146"</f>
        <v>1814001007301146</v>
      </c>
      <c r="D836" s="5" t="s">
        <v>19</v>
      </c>
      <c r="E836" s="5" t="s">
        <v>702</v>
      </c>
      <c r="F836" s="5" t="str">
        <f t="shared" si="54"/>
        <v>2019-02-02</v>
      </c>
      <c r="G836" s="6" t="str">
        <f t="shared" si="55"/>
        <v>2000</v>
      </c>
    </row>
    <row r="837" spans="1:7">
      <c r="A837" s="7">
        <v>835</v>
      </c>
      <c r="B837" s="5" t="s">
        <v>845</v>
      </c>
      <c r="C837" s="5" t="str">
        <f>"1814001007301337"</f>
        <v>1814001007301337</v>
      </c>
      <c r="D837" s="5" t="s">
        <v>19</v>
      </c>
      <c r="E837" s="5" t="s">
        <v>702</v>
      </c>
      <c r="F837" s="5" t="str">
        <f t="shared" si="54"/>
        <v>2019-02-02</v>
      </c>
      <c r="G837" s="6" t="str">
        <f t="shared" si="55"/>
        <v>2000</v>
      </c>
    </row>
    <row r="838" spans="1:7">
      <c r="A838" s="7">
        <v>836</v>
      </c>
      <c r="B838" s="5" t="s">
        <v>846</v>
      </c>
      <c r="C838" s="5" t="str">
        <f>"1814001007301338"</f>
        <v>1814001007301338</v>
      </c>
      <c r="D838" s="5" t="s">
        <v>19</v>
      </c>
      <c r="E838" s="5" t="s">
        <v>702</v>
      </c>
      <c r="F838" s="5" t="str">
        <f t="shared" si="54"/>
        <v>2019-02-02</v>
      </c>
      <c r="G838" s="6" t="str">
        <f t="shared" si="55"/>
        <v>2000</v>
      </c>
    </row>
    <row r="839" spans="1:7">
      <c r="A839" s="7">
        <v>837</v>
      </c>
      <c r="B839" s="5" t="s">
        <v>847</v>
      </c>
      <c r="C839" s="5" t="str">
        <f>"1814001007301295"</f>
        <v>1814001007301295</v>
      </c>
      <c r="D839" s="5" t="s">
        <v>19</v>
      </c>
      <c r="E839" s="5" t="s">
        <v>702</v>
      </c>
      <c r="F839" s="5" t="str">
        <f t="shared" si="54"/>
        <v>2019-02-02</v>
      </c>
      <c r="G839" s="6" t="str">
        <f t="shared" si="55"/>
        <v>2000</v>
      </c>
    </row>
    <row r="840" spans="1:7">
      <c r="A840" s="7">
        <v>838</v>
      </c>
      <c r="B840" s="5" t="s">
        <v>848</v>
      </c>
      <c r="C840" s="5" t="str">
        <f>"1814001007301171"</f>
        <v>1814001007301171</v>
      </c>
      <c r="D840" s="5" t="s">
        <v>19</v>
      </c>
      <c r="E840" s="5" t="s">
        <v>702</v>
      </c>
      <c r="F840" s="5" t="str">
        <f t="shared" si="54"/>
        <v>2019-02-02</v>
      </c>
      <c r="G840" s="6" t="str">
        <f t="shared" si="55"/>
        <v>2000</v>
      </c>
    </row>
    <row r="841" spans="1:7">
      <c r="A841" s="7">
        <v>839</v>
      </c>
      <c r="B841" s="5" t="s">
        <v>849</v>
      </c>
      <c r="C841" s="5" t="str">
        <f>"1814001007301176"</f>
        <v>1814001007301176</v>
      </c>
      <c r="D841" s="5" t="s">
        <v>19</v>
      </c>
      <c r="E841" s="5" t="s">
        <v>702</v>
      </c>
      <c r="F841" s="5" t="str">
        <f t="shared" si="54"/>
        <v>2019-02-02</v>
      </c>
      <c r="G841" s="6" t="str">
        <f t="shared" si="55"/>
        <v>2000</v>
      </c>
    </row>
    <row r="842" spans="1:7">
      <c r="A842" s="7">
        <v>840</v>
      </c>
      <c r="B842" s="5" t="s">
        <v>850</v>
      </c>
      <c r="C842" s="5" t="str">
        <f>"1814001007300918"</f>
        <v>1814001007300918</v>
      </c>
      <c r="D842" s="5" t="s">
        <v>33</v>
      </c>
      <c r="E842" s="5" t="s">
        <v>702</v>
      </c>
      <c r="F842" s="5" t="str">
        <f t="shared" si="54"/>
        <v>2019-02-02</v>
      </c>
      <c r="G842" s="6" t="str">
        <f t="shared" si="55"/>
        <v>2000</v>
      </c>
    </row>
    <row r="843" spans="1:7">
      <c r="A843" s="7">
        <v>841</v>
      </c>
      <c r="B843" s="5" t="s">
        <v>851</v>
      </c>
      <c r="C843" s="5" t="str">
        <f>"1814001007301326"</f>
        <v>1814001007301326</v>
      </c>
      <c r="D843" s="5" t="s">
        <v>19</v>
      </c>
      <c r="E843" s="5" t="s">
        <v>702</v>
      </c>
      <c r="F843" s="5" t="str">
        <f t="shared" si="54"/>
        <v>2019-02-02</v>
      </c>
      <c r="G843" s="6" t="str">
        <f t="shared" si="55"/>
        <v>2000</v>
      </c>
    </row>
    <row r="844" spans="1:7">
      <c r="A844" s="7">
        <v>842</v>
      </c>
      <c r="B844" s="5" t="s">
        <v>852</v>
      </c>
      <c r="C844" s="5" t="str">
        <f>"1814001007301165"</f>
        <v>1814001007301165</v>
      </c>
      <c r="D844" s="5" t="s">
        <v>19</v>
      </c>
      <c r="E844" s="5" t="s">
        <v>702</v>
      </c>
      <c r="F844" s="5" t="str">
        <f t="shared" si="54"/>
        <v>2019-02-02</v>
      </c>
      <c r="G844" s="6" t="str">
        <f t="shared" si="55"/>
        <v>2000</v>
      </c>
    </row>
    <row r="845" spans="1:7">
      <c r="A845" s="7">
        <v>843</v>
      </c>
      <c r="B845" s="5" t="s">
        <v>853</v>
      </c>
      <c r="C845" s="5" t="str">
        <f>"1814001007301168"</f>
        <v>1814001007301168</v>
      </c>
      <c r="D845" s="5" t="s">
        <v>19</v>
      </c>
      <c r="E845" s="5" t="s">
        <v>702</v>
      </c>
      <c r="F845" s="5" t="str">
        <f t="shared" si="54"/>
        <v>2019-02-02</v>
      </c>
      <c r="G845" s="6" t="str">
        <f t="shared" si="55"/>
        <v>2000</v>
      </c>
    </row>
    <row r="846" spans="1:7">
      <c r="A846" s="7">
        <v>844</v>
      </c>
      <c r="B846" s="5" t="s">
        <v>854</v>
      </c>
      <c r="C846" s="5" t="str">
        <f>"1814001007301293"</f>
        <v>1814001007301293</v>
      </c>
      <c r="D846" s="5" t="s">
        <v>19</v>
      </c>
      <c r="E846" s="5" t="s">
        <v>702</v>
      </c>
      <c r="F846" s="5" t="str">
        <f t="shared" si="54"/>
        <v>2019-02-02</v>
      </c>
      <c r="G846" s="6" t="str">
        <f t="shared" si="55"/>
        <v>2000</v>
      </c>
    </row>
    <row r="847" spans="1:7">
      <c r="A847" s="7">
        <v>845</v>
      </c>
      <c r="B847" s="5" t="s">
        <v>855</v>
      </c>
      <c r="C847" s="5" t="str">
        <f>"1814001007301178"</f>
        <v>1814001007301178</v>
      </c>
      <c r="D847" s="5" t="s">
        <v>19</v>
      </c>
      <c r="E847" s="5" t="s">
        <v>702</v>
      </c>
      <c r="F847" s="5" t="str">
        <f t="shared" si="54"/>
        <v>2019-02-02</v>
      </c>
      <c r="G847" s="6" t="str">
        <f t="shared" si="55"/>
        <v>2000</v>
      </c>
    </row>
    <row r="848" spans="1:7">
      <c r="A848" s="7">
        <v>846</v>
      </c>
      <c r="B848" s="5" t="s">
        <v>856</v>
      </c>
      <c r="C848" s="5" t="str">
        <f>"1814001007301172"</f>
        <v>1814001007301172</v>
      </c>
      <c r="D848" s="5" t="s">
        <v>19</v>
      </c>
      <c r="E848" s="5" t="s">
        <v>702</v>
      </c>
      <c r="F848" s="5" t="str">
        <f t="shared" si="54"/>
        <v>2019-02-02</v>
      </c>
      <c r="G848" s="6" t="str">
        <f t="shared" si="55"/>
        <v>2000</v>
      </c>
    </row>
    <row r="849" spans="1:7">
      <c r="A849" s="7">
        <v>847</v>
      </c>
      <c r="B849" s="5" t="s">
        <v>857</v>
      </c>
      <c r="C849" s="5" t="str">
        <f>"1814001007301173"</f>
        <v>1814001007301173</v>
      </c>
      <c r="D849" s="5" t="s">
        <v>19</v>
      </c>
      <c r="E849" s="5" t="s">
        <v>702</v>
      </c>
      <c r="F849" s="5" t="str">
        <f t="shared" si="54"/>
        <v>2019-02-02</v>
      </c>
      <c r="G849" s="6" t="str">
        <f t="shared" si="55"/>
        <v>2000</v>
      </c>
    </row>
    <row r="850" spans="1:7">
      <c r="A850" s="7">
        <v>848</v>
      </c>
      <c r="B850" s="5" t="s">
        <v>858</v>
      </c>
      <c r="C850" s="5" t="str">
        <f>"1814001007301252"</f>
        <v>1814001007301252</v>
      </c>
      <c r="D850" s="5" t="s">
        <v>19</v>
      </c>
      <c r="E850" s="5" t="s">
        <v>702</v>
      </c>
      <c r="F850" s="5" t="str">
        <f t="shared" si="54"/>
        <v>2019-02-02</v>
      </c>
      <c r="G850" s="6" t="str">
        <f t="shared" si="55"/>
        <v>2000</v>
      </c>
    </row>
    <row r="851" spans="1:7">
      <c r="A851" s="7">
        <v>849</v>
      </c>
      <c r="B851" s="5" t="s">
        <v>859</v>
      </c>
      <c r="C851" s="5" t="str">
        <f>"1814001007301301"</f>
        <v>1814001007301301</v>
      </c>
      <c r="D851" s="5" t="s">
        <v>19</v>
      </c>
      <c r="E851" s="5" t="s">
        <v>702</v>
      </c>
      <c r="F851" s="5" t="str">
        <f t="shared" si="54"/>
        <v>2019-02-02</v>
      </c>
      <c r="G851" s="6" t="str">
        <f t="shared" si="55"/>
        <v>2000</v>
      </c>
    </row>
    <row r="852" spans="1:7">
      <c r="A852" s="7">
        <v>850</v>
      </c>
      <c r="B852" s="5" t="s">
        <v>860</v>
      </c>
      <c r="C852" s="5" t="str">
        <f>"1814001007301166"</f>
        <v>1814001007301166</v>
      </c>
      <c r="D852" s="5" t="s">
        <v>19</v>
      </c>
      <c r="E852" s="5" t="s">
        <v>702</v>
      </c>
      <c r="F852" s="5" t="str">
        <f t="shared" si="54"/>
        <v>2019-02-02</v>
      </c>
      <c r="G852" s="6" t="str">
        <f t="shared" si="55"/>
        <v>2000</v>
      </c>
    </row>
    <row r="853" spans="1:7">
      <c r="A853" s="7">
        <v>851</v>
      </c>
      <c r="B853" s="5" t="s">
        <v>861</v>
      </c>
      <c r="C853" s="5" t="str">
        <f>"1814001007301167"</f>
        <v>1814001007301167</v>
      </c>
      <c r="D853" s="5" t="s">
        <v>19</v>
      </c>
      <c r="E853" s="5" t="s">
        <v>702</v>
      </c>
      <c r="F853" s="5" t="str">
        <f t="shared" si="54"/>
        <v>2019-02-02</v>
      </c>
      <c r="G853" s="6" t="str">
        <f t="shared" si="55"/>
        <v>2000</v>
      </c>
    </row>
    <row r="854" spans="1:7">
      <c r="A854" s="7">
        <v>852</v>
      </c>
      <c r="B854" s="5" t="s">
        <v>862</v>
      </c>
      <c r="C854" s="5" t="str">
        <f>"1814001007300910"</f>
        <v>1814001007300910</v>
      </c>
      <c r="D854" s="5" t="s">
        <v>44</v>
      </c>
      <c r="E854" s="5" t="s">
        <v>702</v>
      </c>
      <c r="F854" s="5" t="str">
        <f t="shared" si="54"/>
        <v>2019-02-02</v>
      </c>
      <c r="G854" s="6" t="str">
        <f t="shared" si="55"/>
        <v>2000</v>
      </c>
    </row>
    <row r="855" spans="1:7">
      <c r="A855" s="7">
        <v>853</v>
      </c>
      <c r="B855" s="5" t="s">
        <v>863</v>
      </c>
      <c r="C855" s="5" t="str">
        <f>"1814001007301299"</f>
        <v>1814001007301299</v>
      </c>
      <c r="D855" s="5" t="s">
        <v>19</v>
      </c>
      <c r="E855" s="5" t="s">
        <v>702</v>
      </c>
      <c r="F855" s="5" t="str">
        <f t="shared" si="54"/>
        <v>2019-02-02</v>
      </c>
      <c r="G855" s="6" t="str">
        <f t="shared" si="55"/>
        <v>2000</v>
      </c>
    </row>
    <row r="856" spans="1:7">
      <c r="A856" s="7">
        <v>854</v>
      </c>
      <c r="B856" s="5" t="s">
        <v>864</v>
      </c>
      <c r="C856" s="5" t="str">
        <f>"1814001007301297"</f>
        <v>1814001007301297</v>
      </c>
      <c r="D856" s="5" t="s">
        <v>19</v>
      </c>
      <c r="E856" s="5" t="s">
        <v>702</v>
      </c>
      <c r="F856" s="5" t="str">
        <f t="shared" si="54"/>
        <v>2019-02-02</v>
      </c>
      <c r="G856" s="6" t="str">
        <f t="shared" si="55"/>
        <v>2000</v>
      </c>
    </row>
    <row r="857" spans="1:7">
      <c r="A857" s="7">
        <v>855</v>
      </c>
      <c r="B857" s="5" t="s">
        <v>865</v>
      </c>
      <c r="C857" s="5" t="str">
        <f>"1814001007301298"</f>
        <v>1814001007301298</v>
      </c>
      <c r="D857" s="5" t="s">
        <v>19</v>
      </c>
      <c r="E857" s="5" t="s">
        <v>702</v>
      </c>
      <c r="F857" s="5" t="str">
        <f t="shared" si="54"/>
        <v>2019-02-02</v>
      </c>
      <c r="G857" s="6" t="str">
        <f t="shared" si="55"/>
        <v>2000</v>
      </c>
    </row>
    <row r="858" spans="1:7">
      <c r="A858" s="7">
        <v>856</v>
      </c>
      <c r="B858" s="5" t="s">
        <v>866</v>
      </c>
      <c r="C858" s="5" t="str">
        <f>"1814001007301292"</f>
        <v>1814001007301292</v>
      </c>
      <c r="D858" s="5" t="s">
        <v>19</v>
      </c>
      <c r="E858" s="5" t="s">
        <v>702</v>
      </c>
      <c r="F858" s="5" t="str">
        <f t="shared" si="54"/>
        <v>2019-02-02</v>
      </c>
      <c r="G858" s="6" t="str">
        <f t="shared" si="55"/>
        <v>2000</v>
      </c>
    </row>
    <row r="859" spans="1:7">
      <c r="A859" s="7">
        <v>857</v>
      </c>
      <c r="B859" s="5" t="s">
        <v>867</v>
      </c>
      <c r="C859" s="5" t="str">
        <f>"1814001007301291"</f>
        <v>1814001007301291</v>
      </c>
      <c r="D859" s="5" t="s">
        <v>19</v>
      </c>
      <c r="E859" s="5" t="s">
        <v>702</v>
      </c>
      <c r="F859" s="5" t="str">
        <f t="shared" si="54"/>
        <v>2019-02-02</v>
      </c>
      <c r="G859" s="6" t="str">
        <f t="shared" si="55"/>
        <v>2000</v>
      </c>
    </row>
    <row r="860" spans="1:7">
      <c r="A860" s="7">
        <v>858</v>
      </c>
      <c r="B860" s="5" t="s">
        <v>490</v>
      </c>
      <c r="C860" s="5" t="str">
        <f>"1814001007301290"</f>
        <v>1814001007301290</v>
      </c>
      <c r="D860" s="5" t="s">
        <v>19</v>
      </c>
      <c r="E860" s="5" t="s">
        <v>702</v>
      </c>
      <c r="F860" s="5" t="str">
        <f t="shared" ref="F860:F907" si="56">"2019-02-02"</f>
        <v>2019-02-02</v>
      </c>
      <c r="G860" s="6" t="str">
        <f t="shared" si="55"/>
        <v>2000</v>
      </c>
    </row>
    <row r="861" spans="1:7">
      <c r="A861" s="7">
        <v>859</v>
      </c>
      <c r="B861" s="5" t="s">
        <v>868</v>
      </c>
      <c r="C861" s="5" t="str">
        <f>"1814001007300964"</f>
        <v>1814001007300964</v>
      </c>
      <c r="D861" s="5" t="s">
        <v>19</v>
      </c>
      <c r="E861" s="5" t="s">
        <v>702</v>
      </c>
      <c r="F861" s="5" t="str">
        <f t="shared" si="56"/>
        <v>2019-02-02</v>
      </c>
      <c r="G861" s="6" t="str">
        <f t="shared" si="55"/>
        <v>2000</v>
      </c>
    </row>
    <row r="862" spans="1:7">
      <c r="A862" s="7">
        <v>860</v>
      </c>
      <c r="B862" s="5" t="s">
        <v>869</v>
      </c>
      <c r="C862" s="5" t="str">
        <f>"1814001007301296"</f>
        <v>1814001007301296</v>
      </c>
      <c r="D862" s="5" t="s">
        <v>19</v>
      </c>
      <c r="E862" s="5" t="s">
        <v>702</v>
      </c>
      <c r="F862" s="5" t="str">
        <f t="shared" si="56"/>
        <v>2019-02-02</v>
      </c>
      <c r="G862" s="6" t="str">
        <f t="shared" si="55"/>
        <v>2000</v>
      </c>
    </row>
    <row r="863" spans="1:7">
      <c r="A863" s="7">
        <v>861</v>
      </c>
      <c r="B863" s="5" t="s">
        <v>870</v>
      </c>
      <c r="C863" s="5" t="str">
        <f>"1814001007301257"</f>
        <v>1814001007301257</v>
      </c>
      <c r="D863" s="5" t="s">
        <v>19</v>
      </c>
      <c r="E863" s="5" t="s">
        <v>702</v>
      </c>
      <c r="F863" s="5" t="str">
        <f t="shared" si="56"/>
        <v>2019-02-02</v>
      </c>
      <c r="G863" s="6" t="str">
        <f t="shared" si="55"/>
        <v>2000</v>
      </c>
    </row>
    <row r="864" spans="1:7">
      <c r="A864" s="7">
        <v>862</v>
      </c>
      <c r="B864" s="5" t="s">
        <v>871</v>
      </c>
      <c r="C864" s="5" t="str">
        <f>"1814001007301256"</f>
        <v>1814001007301256</v>
      </c>
      <c r="D864" s="5" t="s">
        <v>19</v>
      </c>
      <c r="E864" s="5" t="s">
        <v>702</v>
      </c>
      <c r="F864" s="5" t="str">
        <f t="shared" si="56"/>
        <v>2019-02-02</v>
      </c>
      <c r="G864" s="6" t="str">
        <f t="shared" si="55"/>
        <v>2000</v>
      </c>
    </row>
    <row r="865" spans="1:7">
      <c r="A865" s="7">
        <v>863</v>
      </c>
      <c r="B865" s="5" t="s">
        <v>872</v>
      </c>
      <c r="C865" s="5" t="str">
        <f>"1814001007301254"</f>
        <v>1814001007301254</v>
      </c>
      <c r="D865" s="5" t="s">
        <v>19</v>
      </c>
      <c r="E865" s="5" t="s">
        <v>702</v>
      </c>
      <c r="F865" s="5" t="str">
        <f t="shared" si="56"/>
        <v>2019-02-02</v>
      </c>
      <c r="G865" s="6" t="str">
        <f t="shared" si="55"/>
        <v>2000</v>
      </c>
    </row>
    <row r="866" spans="1:7">
      <c r="A866" s="7">
        <v>864</v>
      </c>
      <c r="B866" s="5" t="s">
        <v>873</v>
      </c>
      <c r="C866" s="5" t="str">
        <f>"1814001007301046"</f>
        <v>1814001007301046</v>
      </c>
      <c r="D866" s="5" t="s">
        <v>19</v>
      </c>
      <c r="E866" s="5" t="s">
        <v>702</v>
      </c>
      <c r="F866" s="5" t="str">
        <f t="shared" si="56"/>
        <v>2019-02-02</v>
      </c>
      <c r="G866" s="6" t="str">
        <f t="shared" si="55"/>
        <v>2000</v>
      </c>
    </row>
    <row r="867" spans="1:7">
      <c r="A867" s="7">
        <v>865</v>
      </c>
      <c r="B867" s="5" t="s">
        <v>874</v>
      </c>
      <c r="C867" s="5" t="str">
        <f>"1814001007301048"</f>
        <v>1814001007301048</v>
      </c>
      <c r="D867" s="5" t="s">
        <v>19</v>
      </c>
      <c r="E867" s="5" t="s">
        <v>702</v>
      </c>
      <c r="F867" s="5" t="str">
        <f t="shared" si="56"/>
        <v>2019-02-02</v>
      </c>
      <c r="G867" s="6" t="str">
        <f t="shared" si="55"/>
        <v>2000</v>
      </c>
    </row>
    <row r="868" spans="1:7">
      <c r="A868" s="7">
        <v>866</v>
      </c>
      <c r="B868" s="5" t="s">
        <v>875</v>
      </c>
      <c r="C868" s="5" t="str">
        <f>"1814001007301044"</f>
        <v>1814001007301044</v>
      </c>
      <c r="D868" s="5" t="s">
        <v>19</v>
      </c>
      <c r="E868" s="5" t="s">
        <v>702</v>
      </c>
      <c r="F868" s="5" t="str">
        <f t="shared" si="56"/>
        <v>2019-02-02</v>
      </c>
      <c r="G868" s="6" t="str">
        <f t="shared" si="55"/>
        <v>2000</v>
      </c>
    </row>
    <row r="869" spans="1:7">
      <c r="A869" s="7">
        <v>867</v>
      </c>
      <c r="B869" s="5" t="s">
        <v>876</v>
      </c>
      <c r="C869" s="5" t="str">
        <f>"1814001007301058"</f>
        <v>1814001007301058</v>
      </c>
      <c r="D869" s="5" t="s">
        <v>19</v>
      </c>
      <c r="E869" s="5" t="s">
        <v>702</v>
      </c>
      <c r="F869" s="5" t="str">
        <f t="shared" si="56"/>
        <v>2019-02-02</v>
      </c>
      <c r="G869" s="6" t="str">
        <f t="shared" si="55"/>
        <v>2000</v>
      </c>
    </row>
    <row r="870" spans="1:7">
      <c r="A870" s="7">
        <v>868</v>
      </c>
      <c r="B870" s="5" t="s">
        <v>877</v>
      </c>
      <c r="C870" s="5" t="str">
        <f>"1814001007301057"</f>
        <v>1814001007301057</v>
      </c>
      <c r="D870" s="5" t="s">
        <v>19</v>
      </c>
      <c r="E870" s="5" t="s">
        <v>702</v>
      </c>
      <c r="F870" s="5" t="str">
        <f t="shared" si="56"/>
        <v>2019-02-02</v>
      </c>
      <c r="G870" s="6" t="str">
        <f t="shared" si="55"/>
        <v>2000</v>
      </c>
    </row>
    <row r="871" spans="1:7">
      <c r="A871" s="7">
        <v>869</v>
      </c>
      <c r="B871" s="5" t="s">
        <v>878</v>
      </c>
      <c r="C871" s="5" t="str">
        <f>"1814001007301056"</f>
        <v>1814001007301056</v>
      </c>
      <c r="D871" s="5" t="s">
        <v>19</v>
      </c>
      <c r="E871" s="5" t="s">
        <v>702</v>
      </c>
      <c r="F871" s="5" t="str">
        <f t="shared" si="56"/>
        <v>2019-02-02</v>
      </c>
      <c r="G871" s="6" t="str">
        <f t="shared" si="55"/>
        <v>2000</v>
      </c>
    </row>
    <row r="872" spans="1:7">
      <c r="A872" s="7">
        <v>870</v>
      </c>
      <c r="B872" s="5" t="s">
        <v>879</v>
      </c>
      <c r="C872" s="5" t="str">
        <f>"1814001007301060"</f>
        <v>1814001007301060</v>
      </c>
      <c r="D872" s="5" t="s">
        <v>19</v>
      </c>
      <c r="E872" s="5" t="s">
        <v>702</v>
      </c>
      <c r="F872" s="5" t="str">
        <f t="shared" si="56"/>
        <v>2019-02-02</v>
      </c>
      <c r="G872" s="6" t="str">
        <f t="shared" si="55"/>
        <v>2000</v>
      </c>
    </row>
    <row r="873" spans="1:7">
      <c r="A873" s="7">
        <v>871</v>
      </c>
      <c r="B873" s="5" t="s">
        <v>880</v>
      </c>
      <c r="C873" s="5" t="str">
        <f>"1814001007301061"</f>
        <v>1814001007301061</v>
      </c>
      <c r="D873" s="5" t="s">
        <v>19</v>
      </c>
      <c r="E873" s="5" t="s">
        <v>702</v>
      </c>
      <c r="F873" s="5" t="str">
        <f t="shared" si="56"/>
        <v>2019-02-02</v>
      </c>
      <c r="G873" s="6" t="str">
        <f t="shared" si="55"/>
        <v>2000</v>
      </c>
    </row>
    <row r="874" spans="1:7">
      <c r="A874" s="7">
        <v>872</v>
      </c>
      <c r="B874" s="5" t="s">
        <v>881</v>
      </c>
      <c r="C874" s="5" t="str">
        <f>"1814001007301062"</f>
        <v>1814001007301062</v>
      </c>
      <c r="D874" s="5" t="s">
        <v>19</v>
      </c>
      <c r="E874" s="5" t="s">
        <v>702</v>
      </c>
      <c r="F874" s="5" t="str">
        <f t="shared" si="56"/>
        <v>2019-02-02</v>
      </c>
      <c r="G874" s="6" t="str">
        <f t="shared" si="55"/>
        <v>2000</v>
      </c>
    </row>
    <row r="875" spans="1:7">
      <c r="A875" s="7">
        <v>873</v>
      </c>
      <c r="B875" s="5" t="s">
        <v>882</v>
      </c>
      <c r="C875" s="5" t="str">
        <f>"1814001007301050"</f>
        <v>1814001007301050</v>
      </c>
      <c r="D875" s="5" t="s">
        <v>19</v>
      </c>
      <c r="E875" s="5" t="s">
        <v>702</v>
      </c>
      <c r="F875" s="5" t="str">
        <f t="shared" si="56"/>
        <v>2019-02-02</v>
      </c>
      <c r="G875" s="6" t="str">
        <f t="shared" ref="G875:G938" si="57">"2000"</f>
        <v>2000</v>
      </c>
    </row>
    <row r="876" spans="1:7">
      <c r="A876" s="7">
        <v>874</v>
      </c>
      <c r="B876" s="5" t="s">
        <v>883</v>
      </c>
      <c r="C876" s="5" t="str">
        <f>"1814001007301045"</f>
        <v>1814001007301045</v>
      </c>
      <c r="D876" s="5" t="s">
        <v>19</v>
      </c>
      <c r="E876" s="5" t="s">
        <v>702</v>
      </c>
      <c r="F876" s="5" t="str">
        <f t="shared" si="56"/>
        <v>2019-02-02</v>
      </c>
      <c r="G876" s="6" t="str">
        <f t="shared" si="57"/>
        <v>2000</v>
      </c>
    </row>
    <row r="877" spans="1:7">
      <c r="A877" s="7">
        <v>875</v>
      </c>
      <c r="B877" s="5" t="s">
        <v>884</v>
      </c>
      <c r="C877" s="5" t="str">
        <f>"1814001007301041"</f>
        <v>1814001007301041</v>
      </c>
      <c r="D877" s="5" t="s">
        <v>19</v>
      </c>
      <c r="E877" s="5" t="s">
        <v>702</v>
      </c>
      <c r="F877" s="5" t="str">
        <f t="shared" si="56"/>
        <v>2019-02-02</v>
      </c>
      <c r="G877" s="6" t="str">
        <f t="shared" si="57"/>
        <v>2000</v>
      </c>
    </row>
    <row r="878" spans="1:7">
      <c r="A878" s="7">
        <v>876</v>
      </c>
      <c r="B878" s="5" t="s">
        <v>885</v>
      </c>
      <c r="C878" s="5" t="str">
        <f>"1814001007301043"</f>
        <v>1814001007301043</v>
      </c>
      <c r="D878" s="5" t="s">
        <v>19</v>
      </c>
      <c r="E878" s="5" t="s">
        <v>702</v>
      </c>
      <c r="F878" s="5" t="str">
        <f t="shared" si="56"/>
        <v>2019-02-02</v>
      </c>
      <c r="G878" s="6" t="str">
        <f t="shared" si="57"/>
        <v>2000</v>
      </c>
    </row>
    <row r="879" spans="1:7">
      <c r="A879" s="7">
        <v>877</v>
      </c>
      <c r="B879" s="5" t="s">
        <v>886</v>
      </c>
      <c r="C879" s="5" t="str">
        <f>"1814001007301049"</f>
        <v>1814001007301049</v>
      </c>
      <c r="D879" s="5" t="s">
        <v>19</v>
      </c>
      <c r="E879" s="5" t="s">
        <v>702</v>
      </c>
      <c r="F879" s="5" t="str">
        <f t="shared" si="56"/>
        <v>2019-02-02</v>
      </c>
      <c r="G879" s="6" t="str">
        <f t="shared" si="57"/>
        <v>2000</v>
      </c>
    </row>
    <row r="880" spans="1:7">
      <c r="A880" s="7">
        <v>878</v>
      </c>
      <c r="B880" s="5" t="s">
        <v>887</v>
      </c>
      <c r="C880" s="5" t="str">
        <f>"1814001007301047"</f>
        <v>1814001007301047</v>
      </c>
      <c r="D880" s="5" t="s">
        <v>19</v>
      </c>
      <c r="E880" s="5" t="s">
        <v>702</v>
      </c>
      <c r="F880" s="5" t="str">
        <f t="shared" si="56"/>
        <v>2019-02-02</v>
      </c>
      <c r="G880" s="6" t="str">
        <f t="shared" si="57"/>
        <v>2000</v>
      </c>
    </row>
    <row r="881" spans="1:7">
      <c r="A881" s="7">
        <v>879</v>
      </c>
      <c r="B881" s="5" t="s">
        <v>888</v>
      </c>
      <c r="C881" s="5" t="str">
        <f>"1814001007301350"</f>
        <v>1814001007301350</v>
      </c>
      <c r="D881" s="5" t="s">
        <v>19</v>
      </c>
      <c r="E881" s="5" t="s">
        <v>702</v>
      </c>
      <c r="F881" s="5" t="str">
        <f t="shared" si="56"/>
        <v>2019-02-02</v>
      </c>
      <c r="G881" s="6" t="str">
        <f t="shared" si="57"/>
        <v>2000</v>
      </c>
    </row>
    <row r="882" spans="1:7">
      <c r="A882" s="7">
        <v>880</v>
      </c>
      <c r="B882" s="5" t="s">
        <v>889</v>
      </c>
      <c r="C882" s="5" t="str">
        <f>"1814001007300941"</f>
        <v>1814001007300941</v>
      </c>
      <c r="D882" s="5" t="s">
        <v>33</v>
      </c>
      <c r="E882" s="5" t="s">
        <v>702</v>
      </c>
      <c r="F882" s="5" t="str">
        <f t="shared" si="56"/>
        <v>2019-02-02</v>
      </c>
      <c r="G882" s="6" t="str">
        <f t="shared" si="57"/>
        <v>2000</v>
      </c>
    </row>
    <row r="883" spans="1:7">
      <c r="A883" s="7">
        <v>881</v>
      </c>
      <c r="B883" s="5" t="s">
        <v>890</v>
      </c>
      <c r="C883" s="5" t="str">
        <f>"1814001007300943"</f>
        <v>1814001007300943</v>
      </c>
      <c r="D883" s="5" t="s">
        <v>33</v>
      </c>
      <c r="E883" s="5" t="s">
        <v>702</v>
      </c>
      <c r="F883" s="5" t="str">
        <f t="shared" si="56"/>
        <v>2019-02-02</v>
      </c>
      <c r="G883" s="6" t="str">
        <f t="shared" si="57"/>
        <v>2000</v>
      </c>
    </row>
    <row r="884" spans="1:7">
      <c r="A884" s="7">
        <v>882</v>
      </c>
      <c r="B884" s="5" t="s">
        <v>891</v>
      </c>
      <c r="C884" s="5" t="str">
        <f>"1814001007301054"</f>
        <v>1814001007301054</v>
      </c>
      <c r="D884" s="5" t="s">
        <v>19</v>
      </c>
      <c r="E884" s="5" t="s">
        <v>702</v>
      </c>
      <c r="F884" s="5" t="str">
        <f t="shared" si="56"/>
        <v>2019-02-02</v>
      </c>
      <c r="G884" s="6" t="str">
        <f t="shared" si="57"/>
        <v>2000</v>
      </c>
    </row>
    <row r="885" spans="1:7">
      <c r="A885" s="7">
        <v>883</v>
      </c>
      <c r="B885" s="5" t="s">
        <v>892</v>
      </c>
      <c r="C885" s="5" t="str">
        <f>"1814001007300942"</f>
        <v>1814001007300942</v>
      </c>
      <c r="D885" s="5" t="s">
        <v>261</v>
      </c>
      <c r="E885" s="5" t="s">
        <v>702</v>
      </c>
      <c r="F885" s="5" t="str">
        <f t="shared" si="56"/>
        <v>2019-02-02</v>
      </c>
      <c r="G885" s="6" t="str">
        <f t="shared" si="57"/>
        <v>2000</v>
      </c>
    </row>
    <row r="886" spans="1:7">
      <c r="A886" s="7">
        <v>884</v>
      </c>
      <c r="B886" s="5" t="s">
        <v>893</v>
      </c>
      <c r="C886" s="5" t="str">
        <f>"1814001007301182"</f>
        <v>1814001007301182</v>
      </c>
      <c r="D886" s="5" t="s">
        <v>19</v>
      </c>
      <c r="E886" s="5" t="s">
        <v>702</v>
      </c>
      <c r="F886" s="5" t="str">
        <f t="shared" si="56"/>
        <v>2019-02-02</v>
      </c>
      <c r="G886" s="6" t="str">
        <f t="shared" si="57"/>
        <v>2000</v>
      </c>
    </row>
    <row r="887" spans="1:7">
      <c r="A887" s="7">
        <v>885</v>
      </c>
      <c r="B887" s="5" t="s">
        <v>894</v>
      </c>
      <c r="C887" s="5" t="str">
        <f>"1814001007301187"</f>
        <v>1814001007301187</v>
      </c>
      <c r="D887" s="5" t="s">
        <v>19</v>
      </c>
      <c r="E887" s="5" t="s">
        <v>702</v>
      </c>
      <c r="F887" s="5" t="str">
        <f t="shared" si="56"/>
        <v>2019-02-02</v>
      </c>
      <c r="G887" s="6" t="str">
        <f t="shared" si="57"/>
        <v>2000</v>
      </c>
    </row>
    <row r="888" spans="1:7">
      <c r="A888" s="7">
        <v>886</v>
      </c>
      <c r="B888" s="5" t="s">
        <v>895</v>
      </c>
      <c r="C888" s="5" t="str">
        <f>"1814001007301305"</f>
        <v>1814001007301305</v>
      </c>
      <c r="D888" s="5" t="s">
        <v>19</v>
      </c>
      <c r="E888" s="5" t="s">
        <v>702</v>
      </c>
      <c r="F888" s="5" t="str">
        <f t="shared" si="56"/>
        <v>2019-02-02</v>
      </c>
      <c r="G888" s="6" t="str">
        <f t="shared" si="57"/>
        <v>2000</v>
      </c>
    </row>
    <row r="889" spans="1:7">
      <c r="A889" s="7">
        <v>887</v>
      </c>
      <c r="B889" s="5" t="s">
        <v>896</v>
      </c>
      <c r="C889" s="5" t="str">
        <f>"1814001007301307"</f>
        <v>1814001007301307</v>
      </c>
      <c r="D889" s="5" t="s">
        <v>19</v>
      </c>
      <c r="E889" s="5" t="s">
        <v>702</v>
      </c>
      <c r="F889" s="5" t="str">
        <f t="shared" si="56"/>
        <v>2019-02-02</v>
      </c>
      <c r="G889" s="6" t="str">
        <f t="shared" si="57"/>
        <v>2000</v>
      </c>
    </row>
    <row r="890" spans="1:7">
      <c r="A890" s="7">
        <v>888</v>
      </c>
      <c r="B890" s="5" t="s">
        <v>897</v>
      </c>
      <c r="C890" s="5" t="str">
        <f>"1814001007301303"</f>
        <v>1814001007301303</v>
      </c>
      <c r="D890" s="5" t="s">
        <v>19</v>
      </c>
      <c r="E890" s="5" t="s">
        <v>702</v>
      </c>
      <c r="F890" s="5" t="str">
        <f t="shared" si="56"/>
        <v>2019-02-02</v>
      </c>
      <c r="G890" s="6" t="str">
        <f t="shared" si="57"/>
        <v>2000</v>
      </c>
    </row>
    <row r="891" spans="1:7">
      <c r="A891" s="7">
        <v>889</v>
      </c>
      <c r="B891" s="5" t="s">
        <v>898</v>
      </c>
      <c r="C891" s="5" t="str">
        <f>"1814001007301308"</f>
        <v>1814001007301308</v>
      </c>
      <c r="D891" s="5" t="s">
        <v>19</v>
      </c>
      <c r="E891" s="5" t="s">
        <v>702</v>
      </c>
      <c r="F891" s="5" t="str">
        <f t="shared" si="56"/>
        <v>2019-02-02</v>
      </c>
      <c r="G891" s="6" t="str">
        <f t="shared" si="57"/>
        <v>2000</v>
      </c>
    </row>
    <row r="892" spans="1:7">
      <c r="A892" s="7">
        <v>890</v>
      </c>
      <c r="B892" s="5" t="s">
        <v>899</v>
      </c>
      <c r="C892" s="5" t="str">
        <f>"1814001007301309"</f>
        <v>1814001007301309</v>
      </c>
      <c r="D892" s="5" t="s">
        <v>19</v>
      </c>
      <c r="E892" s="5" t="s">
        <v>702</v>
      </c>
      <c r="F892" s="5" t="str">
        <f t="shared" si="56"/>
        <v>2019-02-02</v>
      </c>
      <c r="G892" s="6" t="str">
        <f t="shared" si="57"/>
        <v>2000</v>
      </c>
    </row>
    <row r="893" spans="1:7">
      <c r="A893" s="7">
        <v>891</v>
      </c>
      <c r="B893" s="5" t="s">
        <v>900</v>
      </c>
      <c r="C893" s="5" t="str">
        <f>"1814001007301306"</f>
        <v>1814001007301306</v>
      </c>
      <c r="D893" s="5" t="s">
        <v>19</v>
      </c>
      <c r="E893" s="5" t="s">
        <v>702</v>
      </c>
      <c r="F893" s="5" t="str">
        <f t="shared" si="56"/>
        <v>2019-02-02</v>
      </c>
      <c r="G893" s="6" t="str">
        <f t="shared" si="57"/>
        <v>2000</v>
      </c>
    </row>
    <row r="894" spans="1:7">
      <c r="A894" s="7">
        <v>892</v>
      </c>
      <c r="B894" s="5" t="s">
        <v>901</v>
      </c>
      <c r="C894" s="5" t="str">
        <f>"1814001007301310"</f>
        <v>1814001007301310</v>
      </c>
      <c r="D894" s="5" t="s">
        <v>19</v>
      </c>
      <c r="E894" s="5" t="s">
        <v>702</v>
      </c>
      <c r="F894" s="5" t="str">
        <f t="shared" si="56"/>
        <v>2019-02-02</v>
      </c>
      <c r="G894" s="6" t="str">
        <f t="shared" si="57"/>
        <v>2000</v>
      </c>
    </row>
    <row r="895" spans="1:7">
      <c r="A895" s="7">
        <v>893</v>
      </c>
      <c r="B895" s="5" t="s">
        <v>507</v>
      </c>
      <c r="C895" s="5" t="str">
        <f>"1814001007301186"</f>
        <v>1814001007301186</v>
      </c>
      <c r="D895" s="5" t="s">
        <v>19</v>
      </c>
      <c r="E895" s="5" t="s">
        <v>702</v>
      </c>
      <c r="F895" s="5" t="str">
        <f t="shared" si="56"/>
        <v>2019-02-02</v>
      </c>
      <c r="G895" s="6" t="str">
        <f t="shared" si="57"/>
        <v>2000</v>
      </c>
    </row>
    <row r="896" spans="1:7">
      <c r="A896" s="7">
        <v>894</v>
      </c>
      <c r="B896" s="5" t="s">
        <v>508</v>
      </c>
      <c r="C896" s="5" t="str">
        <f>"1814001007301185"</f>
        <v>1814001007301185</v>
      </c>
      <c r="D896" s="5" t="s">
        <v>19</v>
      </c>
      <c r="E896" s="5" t="s">
        <v>702</v>
      </c>
      <c r="F896" s="5" t="str">
        <f t="shared" si="56"/>
        <v>2019-02-02</v>
      </c>
      <c r="G896" s="6" t="str">
        <f t="shared" si="57"/>
        <v>2000</v>
      </c>
    </row>
    <row r="897" spans="1:7">
      <c r="A897" s="7">
        <v>895</v>
      </c>
      <c r="B897" s="5" t="s">
        <v>294</v>
      </c>
      <c r="C897" s="5" t="str">
        <f>"1814001007301183"</f>
        <v>1814001007301183</v>
      </c>
      <c r="D897" s="5" t="s">
        <v>19</v>
      </c>
      <c r="E897" s="5" t="s">
        <v>702</v>
      </c>
      <c r="F897" s="5" t="str">
        <f t="shared" si="56"/>
        <v>2019-02-02</v>
      </c>
      <c r="G897" s="6" t="str">
        <f t="shared" si="57"/>
        <v>2000</v>
      </c>
    </row>
    <row r="898" spans="1:7">
      <c r="A898" s="7">
        <v>896</v>
      </c>
      <c r="B898" s="5" t="s">
        <v>293</v>
      </c>
      <c r="C898" s="5" t="str">
        <f>"1814001007301184"</f>
        <v>1814001007301184</v>
      </c>
      <c r="D898" s="5" t="s">
        <v>19</v>
      </c>
      <c r="E898" s="5" t="s">
        <v>702</v>
      </c>
      <c r="F898" s="5" t="str">
        <f t="shared" si="56"/>
        <v>2019-02-02</v>
      </c>
      <c r="G898" s="6" t="str">
        <f t="shared" si="57"/>
        <v>2000</v>
      </c>
    </row>
    <row r="899" spans="1:7">
      <c r="A899" s="7">
        <v>897</v>
      </c>
      <c r="B899" s="5" t="s">
        <v>902</v>
      </c>
      <c r="C899" s="5" t="str">
        <f>"1814001007301275"</f>
        <v>1814001007301275</v>
      </c>
      <c r="D899" s="5" t="s">
        <v>19</v>
      </c>
      <c r="E899" s="5" t="s">
        <v>702</v>
      </c>
      <c r="F899" s="5" t="str">
        <f t="shared" si="56"/>
        <v>2019-02-02</v>
      </c>
      <c r="G899" s="6" t="str">
        <f t="shared" si="57"/>
        <v>2000</v>
      </c>
    </row>
    <row r="900" spans="1:7">
      <c r="A900" s="7">
        <v>898</v>
      </c>
      <c r="B900" s="5" t="s">
        <v>903</v>
      </c>
      <c r="C900" s="5" t="str">
        <f>"1814001007301244"</f>
        <v>1814001007301244</v>
      </c>
      <c r="D900" s="5" t="s">
        <v>19</v>
      </c>
      <c r="E900" s="5" t="s">
        <v>702</v>
      </c>
      <c r="F900" s="5" t="str">
        <f t="shared" si="56"/>
        <v>2019-02-02</v>
      </c>
      <c r="G900" s="6" t="str">
        <f t="shared" si="57"/>
        <v>2000</v>
      </c>
    </row>
    <row r="901" spans="1:7">
      <c r="A901" s="7">
        <v>899</v>
      </c>
      <c r="B901" s="5" t="s">
        <v>904</v>
      </c>
      <c r="C901" s="5" t="str">
        <f>"1814001007301243"</f>
        <v>1814001007301243</v>
      </c>
      <c r="D901" s="5" t="s">
        <v>19</v>
      </c>
      <c r="E901" s="5" t="s">
        <v>702</v>
      </c>
      <c r="F901" s="5" t="str">
        <f t="shared" si="56"/>
        <v>2019-02-02</v>
      </c>
      <c r="G901" s="6" t="str">
        <f t="shared" si="57"/>
        <v>2000</v>
      </c>
    </row>
    <row r="902" spans="1:7">
      <c r="A902" s="7">
        <v>900</v>
      </c>
      <c r="B902" s="5" t="s">
        <v>905</v>
      </c>
      <c r="C902" s="5" t="str">
        <f>"1814001007301249"</f>
        <v>1814001007301249</v>
      </c>
      <c r="D902" s="5" t="s">
        <v>19</v>
      </c>
      <c r="E902" s="5" t="s">
        <v>702</v>
      </c>
      <c r="F902" s="5" t="str">
        <f t="shared" si="56"/>
        <v>2019-02-02</v>
      </c>
      <c r="G902" s="6" t="str">
        <f t="shared" si="57"/>
        <v>2000</v>
      </c>
    </row>
    <row r="903" spans="1:7">
      <c r="A903" s="7">
        <v>901</v>
      </c>
      <c r="B903" s="5" t="s">
        <v>906</v>
      </c>
      <c r="C903" s="5" t="str">
        <f>"1814001007301274"</f>
        <v>1814001007301274</v>
      </c>
      <c r="D903" s="5" t="s">
        <v>19</v>
      </c>
      <c r="E903" s="5" t="s">
        <v>702</v>
      </c>
      <c r="F903" s="5" t="str">
        <f t="shared" si="56"/>
        <v>2019-02-02</v>
      </c>
      <c r="G903" s="6" t="str">
        <f t="shared" si="57"/>
        <v>2000</v>
      </c>
    </row>
    <row r="904" spans="1:7">
      <c r="A904" s="7">
        <v>902</v>
      </c>
      <c r="B904" s="5" t="s">
        <v>907</v>
      </c>
      <c r="C904" s="5" t="str">
        <f>"1814001007301240"</f>
        <v>1814001007301240</v>
      </c>
      <c r="D904" s="5" t="s">
        <v>19</v>
      </c>
      <c r="E904" s="5" t="s">
        <v>702</v>
      </c>
      <c r="F904" s="5" t="str">
        <f t="shared" si="56"/>
        <v>2019-02-02</v>
      </c>
      <c r="G904" s="6" t="str">
        <f t="shared" si="57"/>
        <v>2000</v>
      </c>
    </row>
    <row r="905" spans="1:7">
      <c r="A905" s="7">
        <v>903</v>
      </c>
      <c r="B905" s="5" t="s">
        <v>908</v>
      </c>
      <c r="C905" s="5" t="str">
        <f>"1814001007301245"</f>
        <v>1814001007301245</v>
      </c>
      <c r="D905" s="5" t="s">
        <v>19</v>
      </c>
      <c r="E905" s="5" t="s">
        <v>702</v>
      </c>
      <c r="F905" s="5" t="str">
        <f t="shared" si="56"/>
        <v>2019-02-02</v>
      </c>
      <c r="G905" s="6" t="str">
        <f t="shared" si="57"/>
        <v>2000</v>
      </c>
    </row>
    <row r="906" spans="1:7">
      <c r="A906" s="7">
        <v>904</v>
      </c>
      <c r="B906" s="5" t="s">
        <v>909</v>
      </c>
      <c r="C906" s="5" t="str">
        <f>"1814001007301250"</f>
        <v>1814001007301250</v>
      </c>
      <c r="D906" s="5" t="s">
        <v>19</v>
      </c>
      <c r="E906" s="5" t="s">
        <v>702</v>
      </c>
      <c r="F906" s="5" t="str">
        <f t="shared" si="56"/>
        <v>2019-02-02</v>
      </c>
      <c r="G906" s="6" t="str">
        <f t="shared" si="57"/>
        <v>2000</v>
      </c>
    </row>
    <row r="907" spans="1:7">
      <c r="A907" s="7">
        <v>905</v>
      </c>
      <c r="B907" s="5" t="s">
        <v>910</v>
      </c>
      <c r="C907" s="5" t="str">
        <f>"1814001007300925"</f>
        <v>1814001007300925</v>
      </c>
      <c r="D907" s="5" t="s">
        <v>33</v>
      </c>
      <c r="E907" s="5" t="s">
        <v>702</v>
      </c>
      <c r="F907" s="5" t="str">
        <f t="shared" si="56"/>
        <v>2019-02-02</v>
      </c>
      <c r="G907" s="6" t="str">
        <f t="shared" si="57"/>
        <v>2000</v>
      </c>
    </row>
    <row r="908" spans="1:7">
      <c r="A908" s="7">
        <v>906</v>
      </c>
      <c r="B908" s="5" t="s">
        <v>911</v>
      </c>
      <c r="C908" s="5" t="str">
        <f>"1914001007300188"</f>
        <v>1914001007300188</v>
      </c>
      <c r="D908" s="5" t="s">
        <v>33</v>
      </c>
      <c r="E908" s="5" t="s">
        <v>702</v>
      </c>
      <c r="F908" s="5" t="str">
        <f>"2019-01-21"</f>
        <v>2019-01-21</v>
      </c>
      <c r="G908" s="6" t="str">
        <f t="shared" si="57"/>
        <v>2000</v>
      </c>
    </row>
    <row r="909" spans="1:7">
      <c r="A909" s="7">
        <v>907</v>
      </c>
      <c r="B909" s="5" t="s">
        <v>912</v>
      </c>
      <c r="C909" s="5" t="str">
        <f>"1914001007300189"</f>
        <v>1914001007300189</v>
      </c>
      <c r="D909" s="5" t="s">
        <v>33</v>
      </c>
      <c r="E909" s="5" t="s">
        <v>702</v>
      </c>
      <c r="F909" s="5" t="str">
        <f>"2019-01-21"</f>
        <v>2019-01-21</v>
      </c>
      <c r="G909" s="6" t="str">
        <f t="shared" si="57"/>
        <v>2000</v>
      </c>
    </row>
    <row r="910" spans="1:7">
      <c r="A910" s="7">
        <v>908</v>
      </c>
      <c r="B910" s="5" t="s">
        <v>913</v>
      </c>
      <c r="C910" s="5" t="str">
        <f>"1814001007301230"</f>
        <v>1814001007301230</v>
      </c>
      <c r="D910" s="5" t="s">
        <v>19</v>
      </c>
      <c r="E910" s="5" t="s">
        <v>702</v>
      </c>
      <c r="F910" s="5" t="str">
        <f t="shared" ref="F910:F973" si="58">"2019-02-02"</f>
        <v>2019-02-02</v>
      </c>
      <c r="G910" s="6" t="str">
        <f t="shared" si="57"/>
        <v>2000</v>
      </c>
    </row>
    <row r="911" spans="1:7">
      <c r="A911" s="7">
        <v>909</v>
      </c>
      <c r="B911" s="5" t="s">
        <v>914</v>
      </c>
      <c r="C911" s="5" t="str">
        <f>"1814001007301231"</f>
        <v>1814001007301231</v>
      </c>
      <c r="D911" s="5" t="s">
        <v>19</v>
      </c>
      <c r="E911" s="5" t="s">
        <v>702</v>
      </c>
      <c r="F911" s="5" t="str">
        <f t="shared" si="58"/>
        <v>2019-02-02</v>
      </c>
      <c r="G911" s="6" t="str">
        <f t="shared" si="57"/>
        <v>2000</v>
      </c>
    </row>
    <row r="912" spans="1:7">
      <c r="A912" s="7">
        <v>910</v>
      </c>
      <c r="B912" s="5" t="s">
        <v>915</v>
      </c>
      <c r="C912" s="5" t="str">
        <f>"1814001007301312"</f>
        <v>1814001007301312</v>
      </c>
      <c r="D912" s="5" t="s">
        <v>19</v>
      </c>
      <c r="E912" s="5" t="s">
        <v>702</v>
      </c>
      <c r="F912" s="5" t="str">
        <f t="shared" si="58"/>
        <v>2019-02-02</v>
      </c>
      <c r="G912" s="6" t="str">
        <f t="shared" si="57"/>
        <v>2000</v>
      </c>
    </row>
    <row r="913" spans="1:7">
      <c r="A913" s="7">
        <v>911</v>
      </c>
      <c r="B913" s="5" t="s">
        <v>916</v>
      </c>
      <c r="C913" s="5" t="str">
        <f>"1814001007300960"</f>
        <v>1814001007300960</v>
      </c>
      <c r="D913" s="5" t="s">
        <v>19</v>
      </c>
      <c r="E913" s="5" t="s">
        <v>702</v>
      </c>
      <c r="F913" s="5" t="str">
        <f t="shared" si="58"/>
        <v>2019-02-02</v>
      </c>
      <c r="G913" s="6" t="str">
        <f t="shared" si="57"/>
        <v>2000</v>
      </c>
    </row>
    <row r="914" spans="1:7">
      <c r="A914" s="7">
        <v>912</v>
      </c>
      <c r="B914" s="5" t="s">
        <v>917</v>
      </c>
      <c r="C914" s="5" t="str">
        <f>"1814001007301199"</f>
        <v>1814001007301199</v>
      </c>
      <c r="D914" s="5" t="s">
        <v>19</v>
      </c>
      <c r="E914" s="5" t="s">
        <v>702</v>
      </c>
      <c r="F914" s="5" t="str">
        <f t="shared" si="58"/>
        <v>2019-02-02</v>
      </c>
      <c r="G914" s="6" t="str">
        <f t="shared" si="57"/>
        <v>2000</v>
      </c>
    </row>
    <row r="915" spans="1:7">
      <c r="A915" s="7">
        <v>913</v>
      </c>
      <c r="B915" s="5" t="s">
        <v>918</v>
      </c>
      <c r="C915" s="5" t="str">
        <f>"1814001007301191"</f>
        <v>1814001007301191</v>
      </c>
      <c r="D915" s="5" t="s">
        <v>19</v>
      </c>
      <c r="E915" s="5" t="s">
        <v>702</v>
      </c>
      <c r="F915" s="5" t="str">
        <f t="shared" si="58"/>
        <v>2019-02-02</v>
      </c>
      <c r="G915" s="6" t="str">
        <f t="shared" si="57"/>
        <v>2000</v>
      </c>
    </row>
    <row r="916" spans="1:7">
      <c r="A916" s="7">
        <v>914</v>
      </c>
      <c r="B916" s="5" t="s">
        <v>919</v>
      </c>
      <c r="C916" s="5" t="str">
        <f>"1814001007301281"</f>
        <v>1814001007301281</v>
      </c>
      <c r="D916" s="5" t="s">
        <v>19</v>
      </c>
      <c r="E916" s="5" t="s">
        <v>702</v>
      </c>
      <c r="F916" s="5" t="str">
        <f t="shared" si="58"/>
        <v>2019-02-02</v>
      </c>
      <c r="G916" s="6" t="str">
        <f t="shared" si="57"/>
        <v>2000</v>
      </c>
    </row>
    <row r="917" spans="1:7">
      <c r="A917" s="7">
        <v>915</v>
      </c>
      <c r="B917" s="5" t="s">
        <v>920</v>
      </c>
      <c r="C917" s="5" t="str">
        <f>"1814001007301288"</f>
        <v>1814001007301288</v>
      </c>
      <c r="D917" s="5" t="s">
        <v>19</v>
      </c>
      <c r="E917" s="5" t="s">
        <v>702</v>
      </c>
      <c r="F917" s="5" t="str">
        <f t="shared" si="58"/>
        <v>2019-02-02</v>
      </c>
      <c r="G917" s="6" t="str">
        <f t="shared" si="57"/>
        <v>2000</v>
      </c>
    </row>
    <row r="918" spans="1:7">
      <c r="A918" s="7">
        <v>916</v>
      </c>
      <c r="B918" s="5" t="s">
        <v>921</v>
      </c>
      <c r="C918" s="5" t="str">
        <f>"1814001007301207"</f>
        <v>1814001007301207</v>
      </c>
      <c r="D918" s="5" t="s">
        <v>19</v>
      </c>
      <c r="E918" s="5" t="s">
        <v>702</v>
      </c>
      <c r="F918" s="5" t="str">
        <f t="shared" si="58"/>
        <v>2019-02-02</v>
      </c>
      <c r="G918" s="6" t="str">
        <f t="shared" si="57"/>
        <v>2000</v>
      </c>
    </row>
    <row r="919" spans="1:7">
      <c r="A919" s="7">
        <v>917</v>
      </c>
      <c r="B919" s="5" t="s">
        <v>922</v>
      </c>
      <c r="C919" s="5" t="str">
        <f>"1814001007301203"</f>
        <v>1814001007301203</v>
      </c>
      <c r="D919" s="5" t="s">
        <v>19</v>
      </c>
      <c r="E919" s="5" t="s">
        <v>702</v>
      </c>
      <c r="F919" s="5" t="str">
        <f t="shared" si="58"/>
        <v>2019-02-02</v>
      </c>
      <c r="G919" s="6" t="str">
        <f t="shared" si="57"/>
        <v>2000</v>
      </c>
    </row>
    <row r="920" spans="1:7">
      <c r="A920" s="7">
        <v>918</v>
      </c>
      <c r="B920" s="5" t="s">
        <v>923</v>
      </c>
      <c r="C920" s="5" t="str">
        <f>"1814001007300902"</f>
        <v>1814001007300902</v>
      </c>
      <c r="D920" s="5" t="s">
        <v>924</v>
      </c>
      <c r="E920" s="5" t="s">
        <v>702</v>
      </c>
      <c r="F920" s="5" t="str">
        <f t="shared" si="58"/>
        <v>2019-02-02</v>
      </c>
      <c r="G920" s="6" t="str">
        <f t="shared" si="57"/>
        <v>2000</v>
      </c>
    </row>
    <row r="921" spans="1:7">
      <c r="A921" s="7">
        <v>919</v>
      </c>
      <c r="B921" s="5" t="s">
        <v>925</v>
      </c>
      <c r="C921" s="5" t="str">
        <f>"1814001007301197"</f>
        <v>1814001007301197</v>
      </c>
      <c r="D921" s="5" t="s">
        <v>19</v>
      </c>
      <c r="E921" s="5" t="s">
        <v>702</v>
      </c>
      <c r="F921" s="5" t="str">
        <f t="shared" si="58"/>
        <v>2019-02-02</v>
      </c>
      <c r="G921" s="6" t="str">
        <f t="shared" si="57"/>
        <v>2000</v>
      </c>
    </row>
    <row r="922" spans="1:7">
      <c r="A922" s="7">
        <v>920</v>
      </c>
      <c r="B922" s="5" t="s">
        <v>926</v>
      </c>
      <c r="C922" s="5" t="str">
        <f>"1814001007301195"</f>
        <v>1814001007301195</v>
      </c>
      <c r="D922" s="5" t="s">
        <v>19</v>
      </c>
      <c r="E922" s="5" t="s">
        <v>702</v>
      </c>
      <c r="F922" s="5" t="str">
        <f t="shared" si="58"/>
        <v>2019-02-02</v>
      </c>
      <c r="G922" s="6" t="str">
        <f t="shared" si="57"/>
        <v>2000</v>
      </c>
    </row>
    <row r="923" spans="1:7">
      <c r="A923" s="7">
        <v>921</v>
      </c>
      <c r="B923" s="5" t="s">
        <v>927</v>
      </c>
      <c r="C923" s="5" t="str">
        <f>"1814001007301194"</f>
        <v>1814001007301194</v>
      </c>
      <c r="D923" s="5" t="s">
        <v>19</v>
      </c>
      <c r="E923" s="5" t="s">
        <v>702</v>
      </c>
      <c r="F923" s="5" t="str">
        <f t="shared" si="58"/>
        <v>2019-02-02</v>
      </c>
      <c r="G923" s="6" t="str">
        <f t="shared" si="57"/>
        <v>2000</v>
      </c>
    </row>
    <row r="924" spans="1:7">
      <c r="A924" s="7">
        <v>922</v>
      </c>
      <c r="B924" s="5" t="s">
        <v>928</v>
      </c>
      <c r="C924" s="5" t="str">
        <f>"1814001007301198"</f>
        <v>1814001007301198</v>
      </c>
      <c r="D924" s="5" t="s">
        <v>19</v>
      </c>
      <c r="E924" s="5" t="s">
        <v>702</v>
      </c>
      <c r="F924" s="5" t="str">
        <f t="shared" si="58"/>
        <v>2019-02-02</v>
      </c>
      <c r="G924" s="6" t="str">
        <f t="shared" si="57"/>
        <v>2000</v>
      </c>
    </row>
    <row r="925" spans="1:7">
      <c r="A925" s="7">
        <v>923</v>
      </c>
      <c r="B925" s="5" t="s">
        <v>929</v>
      </c>
      <c r="C925" s="5" t="str">
        <f>"1814001007300903"</f>
        <v>1814001007300903</v>
      </c>
      <c r="D925" s="5" t="s">
        <v>924</v>
      </c>
      <c r="E925" s="5" t="s">
        <v>702</v>
      </c>
      <c r="F925" s="5" t="str">
        <f t="shared" si="58"/>
        <v>2019-02-02</v>
      </c>
      <c r="G925" s="6" t="str">
        <f t="shared" si="57"/>
        <v>2000</v>
      </c>
    </row>
    <row r="926" spans="1:7">
      <c r="A926" s="7">
        <v>924</v>
      </c>
      <c r="B926" s="5" t="s">
        <v>930</v>
      </c>
      <c r="C926" s="5" t="str">
        <f>"1814001007301201"</f>
        <v>1814001007301201</v>
      </c>
      <c r="D926" s="5" t="s">
        <v>19</v>
      </c>
      <c r="E926" s="5" t="s">
        <v>702</v>
      </c>
      <c r="F926" s="5" t="str">
        <f t="shared" si="58"/>
        <v>2019-02-02</v>
      </c>
      <c r="G926" s="6" t="str">
        <f t="shared" si="57"/>
        <v>2000</v>
      </c>
    </row>
    <row r="927" spans="1:7">
      <c r="A927" s="7">
        <v>925</v>
      </c>
      <c r="B927" s="5" t="s">
        <v>931</v>
      </c>
      <c r="C927" s="5" t="str">
        <f>"1814001007301277"</f>
        <v>1814001007301277</v>
      </c>
      <c r="D927" s="5" t="s">
        <v>19</v>
      </c>
      <c r="E927" s="5" t="s">
        <v>702</v>
      </c>
      <c r="F927" s="5" t="str">
        <f t="shared" si="58"/>
        <v>2019-02-02</v>
      </c>
      <c r="G927" s="6" t="str">
        <f t="shared" si="57"/>
        <v>2000</v>
      </c>
    </row>
    <row r="928" spans="1:7">
      <c r="A928" s="7">
        <v>926</v>
      </c>
      <c r="B928" s="5" t="s">
        <v>248</v>
      </c>
      <c r="C928" s="5" t="str">
        <f>"1814001007301266"</f>
        <v>1814001007301266</v>
      </c>
      <c r="D928" s="5" t="s">
        <v>19</v>
      </c>
      <c r="E928" s="5" t="s">
        <v>702</v>
      </c>
      <c r="F928" s="5" t="str">
        <f t="shared" si="58"/>
        <v>2019-02-02</v>
      </c>
      <c r="G928" s="6" t="str">
        <f t="shared" si="57"/>
        <v>2000</v>
      </c>
    </row>
    <row r="929" spans="1:7">
      <c r="A929" s="7">
        <v>927</v>
      </c>
      <c r="B929" s="5" t="s">
        <v>932</v>
      </c>
      <c r="C929" s="5" t="str">
        <f>"1814001007301278"</f>
        <v>1814001007301278</v>
      </c>
      <c r="D929" s="5" t="s">
        <v>19</v>
      </c>
      <c r="E929" s="5" t="s">
        <v>702</v>
      </c>
      <c r="F929" s="5" t="str">
        <f t="shared" si="58"/>
        <v>2019-02-02</v>
      </c>
      <c r="G929" s="6" t="str">
        <f t="shared" si="57"/>
        <v>2000</v>
      </c>
    </row>
    <row r="930" spans="1:7">
      <c r="A930" s="7">
        <v>928</v>
      </c>
      <c r="B930" s="5" t="s">
        <v>933</v>
      </c>
      <c r="C930" s="5" t="str">
        <f>"1814001007301196"</f>
        <v>1814001007301196</v>
      </c>
      <c r="D930" s="5" t="s">
        <v>19</v>
      </c>
      <c r="E930" s="5" t="s">
        <v>702</v>
      </c>
      <c r="F930" s="5" t="str">
        <f t="shared" si="58"/>
        <v>2019-02-02</v>
      </c>
      <c r="G930" s="6" t="str">
        <f t="shared" si="57"/>
        <v>2000</v>
      </c>
    </row>
    <row r="931" spans="1:7">
      <c r="A931" s="7">
        <v>929</v>
      </c>
      <c r="B931" s="5" t="s">
        <v>298</v>
      </c>
      <c r="C931" s="5" t="str">
        <f>"1814001007301270"</f>
        <v>1814001007301270</v>
      </c>
      <c r="D931" s="5" t="s">
        <v>19</v>
      </c>
      <c r="E931" s="5" t="s">
        <v>702</v>
      </c>
      <c r="F931" s="5" t="str">
        <f t="shared" si="58"/>
        <v>2019-02-02</v>
      </c>
      <c r="G931" s="6" t="str">
        <f t="shared" si="57"/>
        <v>2000</v>
      </c>
    </row>
    <row r="932" spans="1:7">
      <c r="A932" s="7">
        <v>930</v>
      </c>
      <c r="B932" s="5" t="s">
        <v>934</v>
      </c>
      <c r="C932" s="5" t="str">
        <f>"1814001007301311"</f>
        <v>1814001007301311</v>
      </c>
      <c r="D932" s="5" t="s">
        <v>19</v>
      </c>
      <c r="E932" s="5" t="s">
        <v>702</v>
      </c>
      <c r="F932" s="5" t="str">
        <f t="shared" si="58"/>
        <v>2019-02-02</v>
      </c>
      <c r="G932" s="6" t="str">
        <f t="shared" si="57"/>
        <v>2000</v>
      </c>
    </row>
    <row r="933" spans="1:7">
      <c r="A933" s="7">
        <v>931</v>
      </c>
      <c r="B933" s="5" t="s">
        <v>935</v>
      </c>
      <c r="C933" s="5" t="str">
        <f>"1814001007301269"</f>
        <v>1814001007301269</v>
      </c>
      <c r="D933" s="5" t="s">
        <v>19</v>
      </c>
      <c r="E933" s="5" t="s">
        <v>702</v>
      </c>
      <c r="F933" s="5" t="str">
        <f t="shared" si="58"/>
        <v>2019-02-02</v>
      </c>
      <c r="G933" s="6" t="str">
        <f t="shared" si="57"/>
        <v>2000</v>
      </c>
    </row>
    <row r="934" spans="1:7">
      <c r="A934" s="7">
        <v>932</v>
      </c>
      <c r="B934" s="5" t="s">
        <v>936</v>
      </c>
      <c r="C934" s="5" t="str">
        <f>"1814001007301268"</f>
        <v>1814001007301268</v>
      </c>
      <c r="D934" s="5" t="s">
        <v>19</v>
      </c>
      <c r="E934" s="5" t="s">
        <v>702</v>
      </c>
      <c r="F934" s="5" t="str">
        <f t="shared" si="58"/>
        <v>2019-02-02</v>
      </c>
      <c r="G934" s="6" t="str">
        <f t="shared" si="57"/>
        <v>2000</v>
      </c>
    </row>
    <row r="935" spans="1:7">
      <c r="A935" s="7">
        <v>933</v>
      </c>
      <c r="B935" s="5" t="s">
        <v>937</v>
      </c>
      <c r="C935" s="5" t="str">
        <f>"1814001007301284"</f>
        <v>1814001007301284</v>
      </c>
      <c r="D935" s="5" t="s">
        <v>19</v>
      </c>
      <c r="E935" s="5" t="s">
        <v>702</v>
      </c>
      <c r="F935" s="5" t="str">
        <f t="shared" si="58"/>
        <v>2019-02-02</v>
      </c>
      <c r="G935" s="6" t="str">
        <f t="shared" si="57"/>
        <v>2000</v>
      </c>
    </row>
    <row r="936" spans="1:7">
      <c r="A936" s="7">
        <v>934</v>
      </c>
      <c r="B936" s="5" t="s">
        <v>938</v>
      </c>
      <c r="C936" s="5" t="str">
        <f>"1814001007301283"</f>
        <v>1814001007301283</v>
      </c>
      <c r="D936" s="5" t="s">
        <v>19</v>
      </c>
      <c r="E936" s="5" t="s">
        <v>702</v>
      </c>
      <c r="F936" s="5" t="str">
        <f t="shared" si="58"/>
        <v>2019-02-02</v>
      </c>
      <c r="G936" s="6" t="str">
        <f t="shared" si="57"/>
        <v>2000</v>
      </c>
    </row>
    <row r="937" spans="1:7">
      <c r="A937" s="7">
        <v>935</v>
      </c>
      <c r="B937" s="5" t="s">
        <v>939</v>
      </c>
      <c r="C937" s="5" t="str">
        <f>"1814001007301097"</f>
        <v>1814001007301097</v>
      </c>
      <c r="D937" s="5" t="s">
        <v>19</v>
      </c>
      <c r="E937" s="5" t="s">
        <v>702</v>
      </c>
      <c r="F937" s="5" t="str">
        <f t="shared" si="58"/>
        <v>2019-02-02</v>
      </c>
      <c r="G937" s="6" t="str">
        <f t="shared" si="57"/>
        <v>2000</v>
      </c>
    </row>
    <row r="938" spans="1:7">
      <c r="A938" s="7">
        <v>936</v>
      </c>
      <c r="B938" s="5" t="s">
        <v>940</v>
      </c>
      <c r="C938" s="5" t="str">
        <f>"1814001007301202"</f>
        <v>1814001007301202</v>
      </c>
      <c r="D938" s="5" t="s">
        <v>19</v>
      </c>
      <c r="E938" s="5" t="s">
        <v>702</v>
      </c>
      <c r="F938" s="5" t="str">
        <f t="shared" si="58"/>
        <v>2019-02-02</v>
      </c>
      <c r="G938" s="6" t="str">
        <f t="shared" si="57"/>
        <v>2000</v>
      </c>
    </row>
    <row r="939" spans="1:7">
      <c r="A939" s="7">
        <v>937</v>
      </c>
      <c r="B939" s="5" t="s">
        <v>941</v>
      </c>
      <c r="C939" s="5" t="str">
        <f>"1814001007301234"</f>
        <v>1814001007301234</v>
      </c>
      <c r="D939" s="5" t="s">
        <v>19</v>
      </c>
      <c r="E939" s="5" t="s">
        <v>702</v>
      </c>
      <c r="F939" s="5" t="str">
        <f t="shared" si="58"/>
        <v>2019-02-02</v>
      </c>
      <c r="G939" s="6" t="str">
        <f t="shared" ref="G939:G1002" si="59">"2000"</f>
        <v>2000</v>
      </c>
    </row>
    <row r="940" spans="1:7">
      <c r="A940" s="7">
        <v>938</v>
      </c>
      <c r="B940" s="5" t="s">
        <v>942</v>
      </c>
      <c r="C940" s="5" t="str">
        <f>"1814001007301193"</f>
        <v>1814001007301193</v>
      </c>
      <c r="D940" s="5" t="s">
        <v>19</v>
      </c>
      <c r="E940" s="5" t="s">
        <v>702</v>
      </c>
      <c r="F940" s="5" t="str">
        <f t="shared" si="58"/>
        <v>2019-02-02</v>
      </c>
      <c r="G940" s="6" t="str">
        <f t="shared" si="59"/>
        <v>2000</v>
      </c>
    </row>
    <row r="941" spans="1:7">
      <c r="A941" s="7">
        <v>939</v>
      </c>
      <c r="B941" s="5" t="s">
        <v>943</v>
      </c>
      <c r="C941" s="5" t="str">
        <f>"1814001007301192"</f>
        <v>1814001007301192</v>
      </c>
      <c r="D941" s="5" t="s">
        <v>19</v>
      </c>
      <c r="E941" s="5" t="s">
        <v>702</v>
      </c>
      <c r="F941" s="5" t="str">
        <f t="shared" si="58"/>
        <v>2019-02-02</v>
      </c>
      <c r="G941" s="6" t="str">
        <f t="shared" si="59"/>
        <v>2000</v>
      </c>
    </row>
    <row r="942" spans="1:7">
      <c r="A942" s="7">
        <v>940</v>
      </c>
      <c r="B942" s="5" t="s">
        <v>944</v>
      </c>
      <c r="C942" s="5" t="str">
        <f>"1814001007301136"</f>
        <v>1814001007301136</v>
      </c>
      <c r="D942" s="5" t="s">
        <v>19</v>
      </c>
      <c r="E942" s="5" t="s">
        <v>702</v>
      </c>
      <c r="F942" s="5" t="str">
        <f t="shared" si="58"/>
        <v>2019-02-02</v>
      </c>
      <c r="G942" s="6" t="str">
        <f t="shared" si="59"/>
        <v>2000</v>
      </c>
    </row>
    <row r="943" spans="1:7">
      <c r="A943" s="7">
        <v>941</v>
      </c>
      <c r="B943" s="5" t="s">
        <v>945</v>
      </c>
      <c r="C943" s="5" t="str">
        <f>"1814001007301137"</f>
        <v>1814001007301137</v>
      </c>
      <c r="D943" s="5" t="s">
        <v>19</v>
      </c>
      <c r="E943" s="5" t="s">
        <v>702</v>
      </c>
      <c r="F943" s="5" t="str">
        <f t="shared" si="58"/>
        <v>2019-02-02</v>
      </c>
      <c r="G943" s="6" t="str">
        <f t="shared" si="59"/>
        <v>2000</v>
      </c>
    </row>
    <row r="944" spans="1:7">
      <c r="A944" s="7">
        <v>942</v>
      </c>
      <c r="B944" s="5" t="s">
        <v>946</v>
      </c>
      <c r="C944" s="5" t="str">
        <f>"1814001007300962"</f>
        <v>1814001007300962</v>
      </c>
      <c r="D944" s="5" t="s">
        <v>19</v>
      </c>
      <c r="E944" s="5" t="s">
        <v>702</v>
      </c>
      <c r="F944" s="5" t="str">
        <f t="shared" si="58"/>
        <v>2019-02-02</v>
      </c>
      <c r="G944" s="6" t="str">
        <f t="shared" si="59"/>
        <v>2000</v>
      </c>
    </row>
    <row r="945" spans="1:7">
      <c r="A945" s="7">
        <v>943</v>
      </c>
      <c r="B945" s="5" t="s">
        <v>16</v>
      </c>
      <c r="C945" s="5" t="str">
        <f>"1814001007301334"</f>
        <v>1814001007301334</v>
      </c>
      <c r="D945" s="5" t="s">
        <v>19</v>
      </c>
      <c r="E945" s="5" t="s">
        <v>702</v>
      </c>
      <c r="F945" s="5" t="str">
        <f t="shared" si="58"/>
        <v>2019-02-02</v>
      </c>
      <c r="G945" s="6" t="str">
        <f t="shared" si="59"/>
        <v>2000</v>
      </c>
    </row>
    <row r="946" spans="1:7">
      <c r="A946" s="7">
        <v>944</v>
      </c>
      <c r="B946" s="5" t="s">
        <v>494</v>
      </c>
      <c r="C946" s="5" t="str">
        <f>"1814001007301328"</f>
        <v>1814001007301328</v>
      </c>
      <c r="D946" s="5" t="s">
        <v>19</v>
      </c>
      <c r="E946" s="5" t="s">
        <v>702</v>
      </c>
      <c r="F946" s="5" t="str">
        <f t="shared" si="58"/>
        <v>2019-02-02</v>
      </c>
      <c r="G946" s="6" t="str">
        <f t="shared" si="59"/>
        <v>2000</v>
      </c>
    </row>
    <row r="947" spans="1:7">
      <c r="A947" s="7">
        <v>945</v>
      </c>
      <c r="B947" s="5" t="s">
        <v>472</v>
      </c>
      <c r="C947" s="5" t="str">
        <f>"1814001007301329"</f>
        <v>1814001007301329</v>
      </c>
      <c r="D947" s="5" t="s">
        <v>19</v>
      </c>
      <c r="E947" s="5" t="s">
        <v>702</v>
      </c>
      <c r="F947" s="5" t="str">
        <f t="shared" si="58"/>
        <v>2019-02-02</v>
      </c>
      <c r="G947" s="6" t="str">
        <f t="shared" si="59"/>
        <v>2000</v>
      </c>
    </row>
    <row r="948" spans="1:7">
      <c r="A948" s="7">
        <v>946</v>
      </c>
      <c r="B948" s="5" t="s">
        <v>495</v>
      </c>
      <c r="C948" s="5" t="str">
        <f>"1814001007301327"</f>
        <v>1814001007301327</v>
      </c>
      <c r="D948" s="5" t="s">
        <v>19</v>
      </c>
      <c r="E948" s="5" t="s">
        <v>702</v>
      </c>
      <c r="F948" s="5" t="str">
        <f t="shared" si="58"/>
        <v>2019-02-02</v>
      </c>
      <c r="G948" s="6" t="str">
        <f t="shared" si="59"/>
        <v>2000</v>
      </c>
    </row>
    <row r="949" spans="1:7">
      <c r="A949" s="7">
        <v>947</v>
      </c>
      <c r="B949" s="5" t="s">
        <v>947</v>
      </c>
      <c r="C949" s="5" t="str">
        <f>"1814001007301349"</f>
        <v>1814001007301349</v>
      </c>
      <c r="D949" s="5" t="s">
        <v>19</v>
      </c>
      <c r="E949" s="5" t="s">
        <v>702</v>
      </c>
      <c r="F949" s="5" t="str">
        <f t="shared" si="58"/>
        <v>2019-02-02</v>
      </c>
      <c r="G949" s="6" t="str">
        <f t="shared" si="59"/>
        <v>2000</v>
      </c>
    </row>
    <row r="950" spans="1:7">
      <c r="A950" s="7">
        <v>948</v>
      </c>
      <c r="B950" s="5" t="s">
        <v>948</v>
      </c>
      <c r="C950" s="5" t="str">
        <f>"1814001007301339"</f>
        <v>1814001007301339</v>
      </c>
      <c r="D950" s="5" t="s">
        <v>19</v>
      </c>
      <c r="E950" s="5" t="s">
        <v>702</v>
      </c>
      <c r="F950" s="5" t="str">
        <f t="shared" si="58"/>
        <v>2019-02-02</v>
      </c>
      <c r="G950" s="6" t="str">
        <f t="shared" si="59"/>
        <v>2000</v>
      </c>
    </row>
    <row r="951" spans="1:7">
      <c r="A951" s="7">
        <v>949</v>
      </c>
      <c r="B951" s="5" t="s">
        <v>949</v>
      </c>
      <c r="C951" s="5" t="str">
        <f>"1814001007301341"</f>
        <v>1814001007301341</v>
      </c>
      <c r="D951" s="5" t="s">
        <v>19</v>
      </c>
      <c r="E951" s="5" t="s">
        <v>702</v>
      </c>
      <c r="F951" s="5" t="str">
        <f t="shared" si="58"/>
        <v>2019-02-02</v>
      </c>
      <c r="G951" s="6" t="str">
        <f t="shared" si="59"/>
        <v>2000</v>
      </c>
    </row>
    <row r="952" spans="1:7">
      <c r="A952" s="7">
        <v>950</v>
      </c>
      <c r="B952" s="5" t="s">
        <v>950</v>
      </c>
      <c r="C952" s="5" t="str">
        <f>"1814001007301206"</f>
        <v>1814001007301206</v>
      </c>
      <c r="D952" s="5" t="s">
        <v>19</v>
      </c>
      <c r="E952" s="5" t="s">
        <v>702</v>
      </c>
      <c r="F952" s="5" t="str">
        <f t="shared" si="58"/>
        <v>2019-02-02</v>
      </c>
      <c r="G952" s="6" t="str">
        <f t="shared" si="59"/>
        <v>2000</v>
      </c>
    </row>
    <row r="953" spans="1:7">
      <c r="A953" s="7">
        <v>951</v>
      </c>
      <c r="B953" s="5" t="s">
        <v>951</v>
      </c>
      <c r="C953" s="5" t="str">
        <f>"1814001007301322"</f>
        <v>1814001007301322</v>
      </c>
      <c r="D953" s="5" t="s">
        <v>19</v>
      </c>
      <c r="E953" s="5" t="s">
        <v>702</v>
      </c>
      <c r="F953" s="5" t="str">
        <f t="shared" si="58"/>
        <v>2019-02-02</v>
      </c>
      <c r="G953" s="6" t="str">
        <f t="shared" si="59"/>
        <v>2000</v>
      </c>
    </row>
    <row r="954" spans="1:7">
      <c r="A954" s="7">
        <v>952</v>
      </c>
      <c r="B954" s="5" t="s">
        <v>952</v>
      </c>
      <c r="C954" s="5" t="str">
        <f>"1814001007301135"</f>
        <v>1814001007301135</v>
      </c>
      <c r="D954" s="5" t="s">
        <v>19</v>
      </c>
      <c r="E954" s="5" t="s">
        <v>702</v>
      </c>
      <c r="F954" s="5" t="str">
        <f t="shared" si="58"/>
        <v>2019-02-02</v>
      </c>
      <c r="G954" s="6" t="str">
        <f t="shared" si="59"/>
        <v>2000</v>
      </c>
    </row>
    <row r="955" spans="1:7">
      <c r="A955" s="7">
        <v>953</v>
      </c>
      <c r="B955" s="5" t="s">
        <v>953</v>
      </c>
      <c r="C955" s="5" t="str">
        <f>"1814001007301321"</f>
        <v>1814001007301321</v>
      </c>
      <c r="D955" s="5" t="s">
        <v>19</v>
      </c>
      <c r="E955" s="5" t="s">
        <v>702</v>
      </c>
      <c r="F955" s="5" t="str">
        <f t="shared" si="58"/>
        <v>2019-02-02</v>
      </c>
      <c r="G955" s="6" t="str">
        <f t="shared" si="59"/>
        <v>2000</v>
      </c>
    </row>
    <row r="956" spans="1:7">
      <c r="A956" s="7">
        <v>954</v>
      </c>
      <c r="B956" s="5" t="s">
        <v>954</v>
      </c>
      <c r="C956" s="5" t="str">
        <f>"1814001007301233"</f>
        <v>1814001007301233</v>
      </c>
      <c r="D956" s="5" t="s">
        <v>19</v>
      </c>
      <c r="E956" s="5" t="s">
        <v>702</v>
      </c>
      <c r="F956" s="5" t="str">
        <f t="shared" si="58"/>
        <v>2019-02-02</v>
      </c>
      <c r="G956" s="6" t="str">
        <f t="shared" si="59"/>
        <v>2000</v>
      </c>
    </row>
    <row r="957" spans="1:7">
      <c r="A957" s="7">
        <v>955</v>
      </c>
      <c r="B957" s="5" t="s">
        <v>955</v>
      </c>
      <c r="C957" s="5" t="str">
        <f>"1814001007301215"</f>
        <v>1814001007301215</v>
      </c>
      <c r="D957" s="5" t="s">
        <v>19</v>
      </c>
      <c r="E957" s="5" t="s">
        <v>702</v>
      </c>
      <c r="F957" s="5" t="str">
        <f t="shared" si="58"/>
        <v>2019-02-02</v>
      </c>
      <c r="G957" s="6" t="str">
        <f t="shared" si="59"/>
        <v>2000</v>
      </c>
    </row>
    <row r="958" spans="1:7">
      <c r="A958" s="7">
        <v>956</v>
      </c>
      <c r="B958" s="5" t="s">
        <v>956</v>
      </c>
      <c r="C958" s="5" t="str">
        <f>"1814001007300907"</f>
        <v>1814001007300907</v>
      </c>
      <c r="D958" s="5" t="s">
        <v>44</v>
      </c>
      <c r="E958" s="5" t="s">
        <v>702</v>
      </c>
      <c r="F958" s="5" t="str">
        <f t="shared" si="58"/>
        <v>2019-02-02</v>
      </c>
      <c r="G958" s="6" t="str">
        <f t="shared" si="59"/>
        <v>2000</v>
      </c>
    </row>
    <row r="959" spans="1:7">
      <c r="A959" s="7">
        <v>957</v>
      </c>
      <c r="B959" s="5" t="s">
        <v>957</v>
      </c>
      <c r="C959" s="5" t="str">
        <f>"1814001007301300"</f>
        <v>1814001007301300</v>
      </c>
      <c r="D959" s="5" t="s">
        <v>19</v>
      </c>
      <c r="E959" s="5" t="s">
        <v>702</v>
      </c>
      <c r="F959" s="5" t="str">
        <f t="shared" si="58"/>
        <v>2019-02-02</v>
      </c>
      <c r="G959" s="6" t="str">
        <f t="shared" si="59"/>
        <v>2000</v>
      </c>
    </row>
    <row r="960" spans="1:7">
      <c r="A960" s="7">
        <v>958</v>
      </c>
      <c r="B960" s="5" t="s">
        <v>958</v>
      </c>
      <c r="C960" s="5" t="str">
        <f>"1814001007301304"</f>
        <v>1814001007301304</v>
      </c>
      <c r="D960" s="5" t="s">
        <v>19</v>
      </c>
      <c r="E960" s="5" t="s">
        <v>702</v>
      </c>
      <c r="F960" s="5" t="str">
        <f t="shared" si="58"/>
        <v>2019-02-02</v>
      </c>
      <c r="G960" s="6" t="str">
        <f t="shared" si="59"/>
        <v>2000</v>
      </c>
    </row>
    <row r="961" spans="1:7">
      <c r="A961" s="7">
        <v>959</v>
      </c>
      <c r="B961" s="5" t="s">
        <v>959</v>
      </c>
      <c r="C961" s="5" t="str">
        <f>"1814001007301144"</f>
        <v>1814001007301144</v>
      </c>
      <c r="D961" s="5" t="s">
        <v>19</v>
      </c>
      <c r="E961" s="5" t="s">
        <v>702</v>
      </c>
      <c r="F961" s="5" t="str">
        <f t="shared" si="58"/>
        <v>2019-02-02</v>
      </c>
      <c r="G961" s="6" t="str">
        <f t="shared" si="59"/>
        <v>2000</v>
      </c>
    </row>
    <row r="962" spans="1:7">
      <c r="A962" s="7">
        <v>960</v>
      </c>
      <c r="B962" s="5" t="s">
        <v>960</v>
      </c>
      <c r="C962" s="5" t="str">
        <f>"1814001007301140"</f>
        <v>1814001007301140</v>
      </c>
      <c r="D962" s="5" t="s">
        <v>19</v>
      </c>
      <c r="E962" s="5" t="s">
        <v>702</v>
      </c>
      <c r="F962" s="5" t="str">
        <f t="shared" si="58"/>
        <v>2019-02-02</v>
      </c>
      <c r="G962" s="6" t="str">
        <f t="shared" si="59"/>
        <v>2000</v>
      </c>
    </row>
    <row r="963" spans="1:7">
      <c r="A963" s="7">
        <v>961</v>
      </c>
      <c r="B963" s="5" t="s">
        <v>961</v>
      </c>
      <c r="C963" s="5" t="str">
        <f>"1814001007301174"</f>
        <v>1814001007301174</v>
      </c>
      <c r="D963" s="5" t="s">
        <v>19</v>
      </c>
      <c r="E963" s="5" t="s">
        <v>702</v>
      </c>
      <c r="F963" s="5" t="str">
        <f t="shared" si="58"/>
        <v>2019-02-02</v>
      </c>
      <c r="G963" s="6" t="str">
        <f t="shared" si="59"/>
        <v>2000</v>
      </c>
    </row>
    <row r="964" spans="1:7">
      <c r="A964" s="7">
        <v>962</v>
      </c>
      <c r="B964" s="5" t="s">
        <v>962</v>
      </c>
      <c r="C964" s="5" t="str">
        <f>"1814001007301237"</f>
        <v>1814001007301237</v>
      </c>
      <c r="D964" s="5" t="s">
        <v>19</v>
      </c>
      <c r="E964" s="5" t="s">
        <v>702</v>
      </c>
      <c r="F964" s="5" t="str">
        <f t="shared" si="58"/>
        <v>2019-02-02</v>
      </c>
      <c r="G964" s="6" t="str">
        <f t="shared" si="59"/>
        <v>2000</v>
      </c>
    </row>
    <row r="965" spans="1:7">
      <c r="A965" s="7">
        <v>963</v>
      </c>
      <c r="B965" s="5" t="s">
        <v>963</v>
      </c>
      <c r="C965" s="5" t="str">
        <f>"1814001007301235"</f>
        <v>1814001007301235</v>
      </c>
      <c r="D965" s="5" t="s">
        <v>19</v>
      </c>
      <c r="E965" s="5" t="s">
        <v>702</v>
      </c>
      <c r="F965" s="5" t="str">
        <f t="shared" si="58"/>
        <v>2019-02-02</v>
      </c>
      <c r="G965" s="6" t="str">
        <f t="shared" si="59"/>
        <v>2000</v>
      </c>
    </row>
    <row r="966" spans="1:7">
      <c r="A966" s="7">
        <v>964</v>
      </c>
      <c r="B966" s="5" t="s">
        <v>964</v>
      </c>
      <c r="C966" s="5" t="str">
        <f>"1814001007301273"</f>
        <v>1814001007301273</v>
      </c>
      <c r="D966" s="5" t="s">
        <v>19</v>
      </c>
      <c r="E966" s="5" t="s">
        <v>702</v>
      </c>
      <c r="F966" s="5" t="str">
        <f t="shared" si="58"/>
        <v>2019-02-02</v>
      </c>
      <c r="G966" s="6" t="str">
        <f t="shared" si="59"/>
        <v>2000</v>
      </c>
    </row>
    <row r="967" spans="1:7">
      <c r="A967" s="7">
        <v>965</v>
      </c>
      <c r="B967" s="5" t="s">
        <v>965</v>
      </c>
      <c r="C967" s="5" t="str">
        <f>"1814001007301313"</f>
        <v>1814001007301313</v>
      </c>
      <c r="D967" s="5" t="s">
        <v>19</v>
      </c>
      <c r="E967" s="5" t="s">
        <v>702</v>
      </c>
      <c r="F967" s="5" t="str">
        <f t="shared" si="58"/>
        <v>2019-02-02</v>
      </c>
      <c r="G967" s="6" t="str">
        <f t="shared" si="59"/>
        <v>2000</v>
      </c>
    </row>
    <row r="968" spans="1:7">
      <c r="A968" s="7">
        <v>966</v>
      </c>
      <c r="B968" s="5" t="s">
        <v>966</v>
      </c>
      <c r="C968" s="5" t="str">
        <f>"1814001007301175"</f>
        <v>1814001007301175</v>
      </c>
      <c r="D968" s="5" t="s">
        <v>19</v>
      </c>
      <c r="E968" s="5" t="s">
        <v>702</v>
      </c>
      <c r="F968" s="5" t="str">
        <f t="shared" si="58"/>
        <v>2019-02-02</v>
      </c>
      <c r="G968" s="6" t="str">
        <f t="shared" si="59"/>
        <v>2000</v>
      </c>
    </row>
    <row r="969" spans="1:7">
      <c r="A969" s="7">
        <v>967</v>
      </c>
      <c r="B969" s="5" t="s">
        <v>967</v>
      </c>
      <c r="C969" s="5" t="str">
        <f>"1814001007301294"</f>
        <v>1814001007301294</v>
      </c>
      <c r="D969" s="5" t="s">
        <v>19</v>
      </c>
      <c r="E969" s="5" t="s">
        <v>702</v>
      </c>
      <c r="F969" s="5" t="str">
        <f t="shared" si="58"/>
        <v>2019-02-02</v>
      </c>
      <c r="G969" s="6" t="str">
        <f t="shared" si="59"/>
        <v>2000</v>
      </c>
    </row>
    <row r="970" spans="1:7">
      <c r="A970" s="7">
        <v>968</v>
      </c>
      <c r="B970" s="5" t="s">
        <v>968</v>
      </c>
      <c r="C970" s="5" t="str">
        <f>"1814001007301285"</f>
        <v>1814001007301285</v>
      </c>
      <c r="D970" s="5" t="s">
        <v>19</v>
      </c>
      <c r="E970" s="5" t="s">
        <v>702</v>
      </c>
      <c r="F970" s="5" t="str">
        <f t="shared" si="58"/>
        <v>2019-02-02</v>
      </c>
      <c r="G970" s="6" t="str">
        <f t="shared" si="59"/>
        <v>2000</v>
      </c>
    </row>
    <row r="971" spans="1:7">
      <c r="A971" s="7">
        <v>969</v>
      </c>
      <c r="B971" s="5" t="s">
        <v>969</v>
      </c>
      <c r="C971" s="5" t="str">
        <f>"1814001007301332"</f>
        <v>1814001007301332</v>
      </c>
      <c r="D971" s="5" t="s">
        <v>19</v>
      </c>
      <c r="E971" s="5" t="s">
        <v>702</v>
      </c>
      <c r="F971" s="5" t="str">
        <f t="shared" si="58"/>
        <v>2019-02-02</v>
      </c>
      <c r="G971" s="6" t="str">
        <f t="shared" si="59"/>
        <v>2000</v>
      </c>
    </row>
    <row r="972" spans="1:7">
      <c r="A972" s="7">
        <v>970</v>
      </c>
      <c r="B972" s="5" t="s">
        <v>970</v>
      </c>
      <c r="C972" s="5" t="str">
        <f>"1814001007301109"</f>
        <v>1814001007301109</v>
      </c>
      <c r="D972" s="5" t="s">
        <v>19</v>
      </c>
      <c r="E972" s="5" t="s">
        <v>702</v>
      </c>
      <c r="F972" s="5" t="str">
        <f t="shared" si="58"/>
        <v>2019-02-02</v>
      </c>
      <c r="G972" s="6" t="str">
        <f t="shared" si="59"/>
        <v>2000</v>
      </c>
    </row>
    <row r="973" spans="1:7">
      <c r="A973" s="7">
        <v>971</v>
      </c>
      <c r="B973" s="5" t="s">
        <v>971</v>
      </c>
      <c r="C973" s="5" t="str">
        <f>"1814001007301123"</f>
        <v>1814001007301123</v>
      </c>
      <c r="D973" s="5" t="s">
        <v>19</v>
      </c>
      <c r="E973" s="5" t="s">
        <v>702</v>
      </c>
      <c r="F973" s="5" t="str">
        <f t="shared" si="58"/>
        <v>2019-02-02</v>
      </c>
      <c r="G973" s="6" t="str">
        <f t="shared" si="59"/>
        <v>2000</v>
      </c>
    </row>
    <row r="974" spans="1:7">
      <c r="A974" s="7">
        <v>972</v>
      </c>
      <c r="B974" s="5" t="s">
        <v>972</v>
      </c>
      <c r="C974" s="5" t="str">
        <f>"1814001007301188"</f>
        <v>1814001007301188</v>
      </c>
      <c r="D974" s="5" t="s">
        <v>19</v>
      </c>
      <c r="E974" s="5" t="s">
        <v>702</v>
      </c>
      <c r="F974" s="5" t="str">
        <f t="shared" ref="F974:F995" si="60">"2019-02-02"</f>
        <v>2019-02-02</v>
      </c>
      <c r="G974" s="6" t="str">
        <f t="shared" si="59"/>
        <v>2000</v>
      </c>
    </row>
    <row r="975" spans="1:7">
      <c r="A975" s="7">
        <v>973</v>
      </c>
      <c r="B975" s="5" t="s">
        <v>260</v>
      </c>
      <c r="C975" s="5" t="str">
        <f>"1814001007301111"</f>
        <v>1814001007301111</v>
      </c>
      <c r="D975" s="5" t="s">
        <v>19</v>
      </c>
      <c r="E975" s="5" t="s">
        <v>702</v>
      </c>
      <c r="F975" s="5" t="str">
        <f t="shared" si="60"/>
        <v>2019-02-02</v>
      </c>
      <c r="G975" s="6" t="str">
        <f t="shared" si="59"/>
        <v>2000</v>
      </c>
    </row>
    <row r="976" spans="1:7">
      <c r="A976" s="7">
        <v>974</v>
      </c>
      <c r="B976" s="5" t="s">
        <v>973</v>
      </c>
      <c r="C976" s="5" t="str">
        <f>"1814001007301181"</f>
        <v>1814001007301181</v>
      </c>
      <c r="D976" s="5" t="s">
        <v>19</v>
      </c>
      <c r="E976" s="5" t="s">
        <v>702</v>
      </c>
      <c r="F976" s="5" t="str">
        <f t="shared" si="60"/>
        <v>2019-02-02</v>
      </c>
      <c r="G976" s="6" t="str">
        <f t="shared" si="59"/>
        <v>2000</v>
      </c>
    </row>
    <row r="977" spans="1:7">
      <c r="A977" s="7">
        <v>975</v>
      </c>
      <c r="B977" s="5" t="s">
        <v>262</v>
      </c>
      <c r="C977" s="5" t="str">
        <f>"1814001007301286"</f>
        <v>1814001007301286</v>
      </c>
      <c r="D977" s="5" t="s">
        <v>19</v>
      </c>
      <c r="E977" s="5" t="s">
        <v>702</v>
      </c>
      <c r="F977" s="5" t="str">
        <f t="shared" si="60"/>
        <v>2019-02-02</v>
      </c>
      <c r="G977" s="6" t="str">
        <f t="shared" si="59"/>
        <v>2000</v>
      </c>
    </row>
    <row r="978" spans="1:7">
      <c r="A978" s="7">
        <v>976</v>
      </c>
      <c r="B978" s="5" t="s">
        <v>974</v>
      </c>
      <c r="C978" s="5" t="str">
        <f>"1814001007301287"</f>
        <v>1814001007301287</v>
      </c>
      <c r="D978" s="5" t="s">
        <v>19</v>
      </c>
      <c r="E978" s="5" t="s">
        <v>702</v>
      </c>
      <c r="F978" s="5" t="str">
        <f t="shared" si="60"/>
        <v>2019-02-02</v>
      </c>
      <c r="G978" s="6" t="str">
        <f t="shared" si="59"/>
        <v>2000</v>
      </c>
    </row>
    <row r="979" spans="1:7">
      <c r="A979" s="7">
        <v>977</v>
      </c>
      <c r="B979" s="5" t="s">
        <v>975</v>
      </c>
      <c r="C979" s="5" t="str">
        <f>"1814001007301180"</f>
        <v>1814001007301180</v>
      </c>
      <c r="D979" s="5" t="s">
        <v>19</v>
      </c>
      <c r="E979" s="5" t="s">
        <v>702</v>
      </c>
      <c r="F979" s="5" t="str">
        <f t="shared" si="60"/>
        <v>2019-02-02</v>
      </c>
      <c r="G979" s="6" t="str">
        <f t="shared" si="59"/>
        <v>2000</v>
      </c>
    </row>
    <row r="980" spans="1:7">
      <c r="A980" s="7">
        <v>978</v>
      </c>
      <c r="B980" s="5" t="s">
        <v>976</v>
      </c>
      <c r="C980" s="5" t="str">
        <f>"1814001007301145"</f>
        <v>1814001007301145</v>
      </c>
      <c r="D980" s="5" t="s">
        <v>19</v>
      </c>
      <c r="E980" s="5" t="s">
        <v>702</v>
      </c>
      <c r="F980" s="5" t="str">
        <f t="shared" si="60"/>
        <v>2019-02-02</v>
      </c>
      <c r="G980" s="6" t="str">
        <f t="shared" si="59"/>
        <v>2000</v>
      </c>
    </row>
    <row r="981" spans="1:7">
      <c r="A981" s="7">
        <v>979</v>
      </c>
      <c r="B981" s="5" t="s">
        <v>977</v>
      </c>
      <c r="C981" s="5" t="str">
        <f>"1814001007301139"</f>
        <v>1814001007301139</v>
      </c>
      <c r="D981" s="5" t="s">
        <v>19</v>
      </c>
      <c r="E981" s="5" t="s">
        <v>702</v>
      </c>
      <c r="F981" s="5" t="str">
        <f t="shared" si="60"/>
        <v>2019-02-02</v>
      </c>
      <c r="G981" s="6" t="str">
        <f t="shared" si="59"/>
        <v>2000</v>
      </c>
    </row>
    <row r="982" spans="1:7">
      <c r="A982" s="7">
        <v>980</v>
      </c>
      <c r="B982" s="5" t="s">
        <v>978</v>
      </c>
      <c r="C982" s="5" t="str">
        <f>"1814001007301107"</f>
        <v>1814001007301107</v>
      </c>
      <c r="D982" s="5" t="s">
        <v>19</v>
      </c>
      <c r="E982" s="5" t="s">
        <v>702</v>
      </c>
      <c r="F982" s="5" t="str">
        <f t="shared" si="60"/>
        <v>2019-02-02</v>
      </c>
      <c r="G982" s="6" t="str">
        <f t="shared" si="59"/>
        <v>2000</v>
      </c>
    </row>
    <row r="983" spans="1:7">
      <c r="A983" s="7">
        <v>981</v>
      </c>
      <c r="B983" s="5" t="s">
        <v>979</v>
      </c>
      <c r="C983" s="5" t="str">
        <f>"1814001007301108"</f>
        <v>1814001007301108</v>
      </c>
      <c r="D983" s="5" t="s">
        <v>19</v>
      </c>
      <c r="E983" s="5" t="s">
        <v>702</v>
      </c>
      <c r="F983" s="5" t="str">
        <f t="shared" si="60"/>
        <v>2019-02-02</v>
      </c>
      <c r="G983" s="6" t="str">
        <f t="shared" si="59"/>
        <v>2000</v>
      </c>
    </row>
    <row r="984" spans="1:7">
      <c r="A984" s="7">
        <v>982</v>
      </c>
      <c r="B984" s="5" t="s">
        <v>980</v>
      </c>
      <c r="C984" s="5" t="str">
        <f>"1814001007301106"</f>
        <v>1814001007301106</v>
      </c>
      <c r="D984" s="5" t="s">
        <v>19</v>
      </c>
      <c r="E984" s="5" t="s">
        <v>702</v>
      </c>
      <c r="F984" s="5" t="str">
        <f t="shared" si="60"/>
        <v>2019-02-02</v>
      </c>
      <c r="G984" s="6" t="str">
        <f t="shared" si="59"/>
        <v>2000</v>
      </c>
    </row>
    <row r="985" spans="1:7">
      <c r="A985" s="7">
        <v>983</v>
      </c>
      <c r="B985" s="5" t="s">
        <v>981</v>
      </c>
      <c r="C985" s="5" t="str">
        <f>"1814001007301115"</f>
        <v>1814001007301115</v>
      </c>
      <c r="D985" s="5" t="s">
        <v>19</v>
      </c>
      <c r="E985" s="5" t="s">
        <v>702</v>
      </c>
      <c r="F985" s="5" t="str">
        <f t="shared" si="60"/>
        <v>2019-02-02</v>
      </c>
      <c r="G985" s="6" t="str">
        <f t="shared" si="59"/>
        <v>2000</v>
      </c>
    </row>
    <row r="986" spans="1:7">
      <c r="A986" s="7">
        <v>984</v>
      </c>
      <c r="B986" s="5" t="s">
        <v>982</v>
      </c>
      <c r="C986" s="5" t="str">
        <f>"1814001007301114"</f>
        <v>1814001007301114</v>
      </c>
      <c r="D986" s="5" t="s">
        <v>19</v>
      </c>
      <c r="E986" s="5" t="s">
        <v>702</v>
      </c>
      <c r="F986" s="5" t="str">
        <f t="shared" si="60"/>
        <v>2019-02-02</v>
      </c>
      <c r="G986" s="6" t="str">
        <f t="shared" si="59"/>
        <v>2000</v>
      </c>
    </row>
    <row r="987" spans="1:7">
      <c r="A987" s="7">
        <v>985</v>
      </c>
      <c r="B987" s="5" t="s">
        <v>521</v>
      </c>
      <c r="C987" s="5" t="str">
        <f>"1814001007301330"</f>
        <v>1814001007301330</v>
      </c>
      <c r="D987" s="5" t="s">
        <v>19</v>
      </c>
      <c r="E987" s="5" t="s">
        <v>702</v>
      </c>
      <c r="F987" s="5" t="str">
        <f t="shared" si="60"/>
        <v>2019-02-02</v>
      </c>
      <c r="G987" s="6" t="str">
        <f t="shared" si="59"/>
        <v>2000</v>
      </c>
    </row>
    <row r="988" spans="1:7">
      <c r="A988" s="7">
        <v>986</v>
      </c>
      <c r="B988" s="5" t="s">
        <v>983</v>
      </c>
      <c r="C988" s="5" t="str">
        <f>"1814001007301236"</f>
        <v>1814001007301236</v>
      </c>
      <c r="D988" s="5" t="s">
        <v>19</v>
      </c>
      <c r="E988" s="5" t="s">
        <v>702</v>
      </c>
      <c r="F988" s="5" t="str">
        <f t="shared" si="60"/>
        <v>2019-02-02</v>
      </c>
      <c r="G988" s="6" t="str">
        <f t="shared" si="59"/>
        <v>2000</v>
      </c>
    </row>
    <row r="989" spans="1:7">
      <c r="A989" s="7">
        <v>987</v>
      </c>
      <c r="B989" s="5" t="s">
        <v>984</v>
      </c>
      <c r="C989" s="5" t="str">
        <f>"1814001007301239"</f>
        <v>1814001007301239</v>
      </c>
      <c r="D989" s="5" t="s">
        <v>19</v>
      </c>
      <c r="E989" s="5" t="s">
        <v>702</v>
      </c>
      <c r="F989" s="5" t="str">
        <f t="shared" si="60"/>
        <v>2019-02-02</v>
      </c>
      <c r="G989" s="6" t="str">
        <f t="shared" si="59"/>
        <v>2000</v>
      </c>
    </row>
    <row r="990" spans="1:7">
      <c r="A990" s="7">
        <v>988</v>
      </c>
      <c r="B990" s="5" t="s">
        <v>985</v>
      </c>
      <c r="C990" s="5" t="str">
        <f>"1814001007301251"</f>
        <v>1814001007301251</v>
      </c>
      <c r="D990" s="5" t="s">
        <v>19</v>
      </c>
      <c r="E990" s="5" t="s">
        <v>702</v>
      </c>
      <c r="F990" s="5" t="str">
        <f t="shared" si="60"/>
        <v>2019-02-02</v>
      </c>
      <c r="G990" s="6" t="str">
        <f t="shared" si="59"/>
        <v>2000</v>
      </c>
    </row>
    <row r="991" spans="1:7">
      <c r="A991" s="7">
        <v>989</v>
      </c>
      <c r="B991" s="5" t="s">
        <v>986</v>
      </c>
      <c r="C991" s="5" t="str">
        <f>"1814001007301242"</f>
        <v>1814001007301242</v>
      </c>
      <c r="D991" s="5" t="s">
        <v>19</v>
      </c>
      <c r="E991" s="5" t="s">
        <v>702</v>
      </c>
      <c r="F991" s="5" t="str">
        <f t="shared" si="60"/>
        <v>2019-02-02</v>
      </c>
      <c r="G991" s="6" t="str">
        <f t="shared" si="59"/>
        <v>2000</v>
      </c>
    </row>
    <row r="992" spans="1:7">
      <c r="A992" s="7">
        <v>990</v>
      </c>
      <c r="B992" s="5" t="s">
        <v>987</v>
      </c>
      <c r="C992" s="5" t="str">
        <f>"1814001007301238"</f>
        <v>1814001007301238</v>
      </c>
      <c r="D992" s="5" t="s">
        <v>19</v>
      </c>
      <c r="E992" s="5" t="s">
        <v>702</v>
      </c>
      <c r="F992" s="5" t="str">
        <f t="shared" si="60"/>
        <v>2019-02-02</v>
      </c>
      <c r="G992" s="6" t="str">
        <f t="shared" si="59"/>
        <v>2000</v>
      </c>
    </row>
    <row r="993" spans="1:7">
      <c r="A993" s="7">
        <v>991</v>
      </c>
      <c r="B993" s="5" t="s">
        <v>988</v>
      </c>
      <c r="C993" s="5" t="str">
        <f>"1814001007301241"</f>
        <v>1814001007301241</v>
      </c>
      <c r="D993" s="5" t="s">
        <v>19</v>
      </c>
      <c r="E993" s="5" t="s">
        <v>702</v>
      </c>
      <c r="F993" s="5" t="str">
        <f t="shared" si="60"/>
        <v>2019-02-02</v>
      </c>
      <c r="G993" s="6" t="str">
        <f t="shared" si="59"/>
        <v>2000</v>
      </c>
    </row>
    <row r="994" spans="1:7">
      <c r="A994" s="7">
        <v>992</v>
      </c>
      <c r="B994" s="5" t="s">
        <v>989</v>
      </c>
      <c r="C994" s="5" t="str">
        <f>"1814001007301246"</f>
        <v>1814001007301246</v>
      </c>
      <c r="D994" s="5" t="s">
        <v>19</v>
      </c>
      <c r="E994" s="5" t="s">
        <v>702</v>
      </c>
      <c r="F994" s="5" t="str">
        <f t="shared" si="60"/>
        <v>2019-02-02</v>
      </c>
      <c r="G994" s="6" t="str">
        <f t="shared" si="59"/>
        <v>2000</v>
      </c>
    </row>
    <row r="995" spans="1:7">
      <c r="A995" s="7">
        <v>993</v>
      </c>
      <c r="B995" s="5" t="s">
        <v>990</v>
      </c>
      <c r="C995" s="5" t="str">
        <f>"1814001007301248"</f>
        <v>1814001007301248</v>
      </c>
      <c r="D995" s="5" t="s">
        <v>19</v>
      </c>
      <c r="E995" s="5" t="s">
        <v>702</v>
      </c>
      <c r="F995" s="5" t="str">
        <f t="shared" si="60"/>
        <v>2019-02-02</v>
      </c>
      <c r="G995" s="6" t="str">
        <f t="shared" si="59"/>
        <v>2000</v>
      </c>
    </row>
    <row r="996" spans="1:7">
      <c r="A996" s="7">
        <v>994</v>
      </c>
      <c r="B996" s="5" t="s">
        <v>991</v>
      </c>
      <c r="C996" s="5" t="str">
        <f>"1914001007300191"</f>
        <v>1914001007300191</v>
      </c>
      <c r="D996" s="5" t="s">
        <v>33</v>
      </c>
      <c r="E996" s="5" t="s">
        <v>702</v>
      </c>
      <c r="F996" s="5" t="str">
        <f t="shared" ref="F996:F999" si="61">"2019-01-21"</f>
        <v>2019-01-21</v>
      </c>
      <c r="G996" s="6" t="str">
        <f t="shared" si="59"/>
        <v>2000</v>
      </c>
    </row>
    <row r="997" spans="1:7">
      <c r="A997" s="7">
        <v>995</v>
      </c>
      <c r="B997" s="5" t="s">
        <v>992</v>
      </c>
      <c r="C997" s="5" t="str">
        <f>"1914001007300190"</f>
        <v>1914001007300190</v>
      </c>
      <c r="D997" s="5" t="s">
        <v>33</v>
      </c>
      <c r="E997" s="5" t="s">
        <v>702</v>
      </c>
      <c r="F997" s="5" t="str">
        <f t="shared" si="61"/>
        <v>2019-01-21</v>
      </c>
      <c r="G997" s="6" t="str">
        <f t="shared" si="59"/>
        <v>2000</v>
      </c>
    </row>
    <row r="998" spans="1:7">
      <c r="A998" s="7">
        <v>996</v>
      </c>
      <c r="B998" s="5" t="s">
        <v>993</v>
      </c>
      <c r="C998" s="5" t="str">
        <f>"1814001007301014"</f>
        <v>1814001007301014</v>
      </c>
      <c r="D998" s="5" t="s">
        <v>19</v>
      </c>
      <c r="E998" s="5" t="s">
        <v>702</v>
      </c>
      <c r="F998" s="5" t="str">
        <f>"2019-02-02"</f>
        <v>2019-02-02</v>
      </c>
      <c r="G998" s="6" t="str">
        <f t="shared" si="59"/>
        <v>2000</v>
      </c>
    </row>
    <row r="999" spans="1:7">
      <c r="A999" s="7">
        <v>997</v>
      </c>
      <c r="B999" s="5" t="s">
        <v>994</v>
      </c>
      <c r="C999" s="5" t="str">
        <f>"1914001007300214"</f>
        <v>1914001007300214</v>
      </c>
      <c r="D999" s="5" t="s">
        <v>19</v>
      </c>
      <c r="E999" s="5" t="s">
        <v>702</v>
      </c>
      <c r="F999" s="5" t="str">
        <f t="shared" si="61"/>
        <v>2019-01-21</v>
      </c>
      <c r="G999" s="6" t="str">
        <f t="shared" si="59"/>
        <v>2000</v>
      </c>
    </row>
    <row r="1000" spans="1:7">
      <c r="A1000" s="7">
        <v>998</v>
      </c>
      <c r="B1000" s="5" t="s">
        <v>995</v>
      </c>
      <c r="C1000" s="5" t="str">
        <f>"1814001007301065"</f>
        <v>1814001007301065</v>
      </c>
      <c r="D1000" s="5" t="s">
        <v>19</v>
      </c>
      <c r="E1000" s="5" t="s">
        <v>702</v>
      </c>
      <c r="F1000" s="5" t="str">
        <f>"2019-02-02"</f>
        <v>2019-02-02</v>
      </c>
      <c r="G1000" s="6" t="str">
        <f t="shared" si="59"/>
        <v>2000</v>
      </c>
    </row>
    <row r="1001" spans="1:7">
      <c r="A1001" s="7">
        <v>999</v>
      </c>
      <c r="B1001" s="5" t="s">
        <v>996</v>
      </c>
      <c r="C1001" s="5" t="str">
        <f>"1814001007300852"</f>
        <v>1814001007300852</v>
      </c>
      <c r="D1001" s="5" t="s">
        <v>33</v>
      </c>
      <c r="E1001" s="5" t="s">
        <v>702</v>
      </c>
      <c r="F1001" s="5" t="str">
        <f>"2018-11-18"</f>
        <v>2018-11-18</v>
      </c>
      <c r="G1001" s="6" t="str">
        <f t="shared" si="59"/>
        <v>2000</v>
      </c>
    </row>
    <row r="1002" spans="1:7">
      <c r="A1002" s="7">
        <v>1000</v>
      </c>
      <c r="B1002" s="5" t="s">
        <v>997</v>
      </c>
      <c r="C1002" s="5" t="str">
        <f>"1814001007300765"</f>
        <v>1814001007300765</v>
      </c>
      <c r="D1002" s="5" t="s">
        <v>19</v>
      </c>
      <c r="E1002" s="5" t="s">
        <v>702</v>
      </c>
      <c r="F1002" s="5" t="str">
        <f>"2018-08-01"</f>
        <v>2018-08-01</v>
      </c>
      <c r="G1002" s="6" t="str">
        <f t="shared" si="59"/>
        <v>2000</v>
      </c>
    </row>
    <row r="1003" spans="1:7">
      <c r="A1003" s="7">
        <v>1001</v>
      </c>
      <c r="B1003" s="5" t="s">
        <v>810</v>
      </c>
      <c r="C1003" s="5" t="str">
        <f>"1814001007300868"</f>
        <v>1814001007300868</v>
      </c>
      <c r="D1003" s="5" t="s">
        <v>33</v>
      </c>
      <c r="E1003" s="5" t="s">
        <v>702</v>
      </c>
      <c r="F1003" s="5" t="str">
        <f>"2018-11-18"</f>
        <v>2018-11-18</v>
      </c>
      <c r="G1003" s="6" t="str">
        <f t="shared" ref="G1003:G1025" si="62">"2000"</f>
        <v>2000</v>
      </c>
    </row>
    <row r="1004" spans="1:7">
      <c r="A1004" s="7">
        <v>1002</v>
      </c>
      <c r="B1004" s="5" t="s">
        <v>998</v>
      </c>
      <c r="C1004" s="5" t="str">
        <f>"1914001007300208"</f>
        <v>1914001007300208</v>
      </c>
      <c r="D1004" s="5" t="s">
        <v>19</v>
      </c>
      <c r="E1004" s="5" t="s">
        <v>702</v>
      </c>
      <c r="F1004" s="5" t="str">
        <f t="shared" ref="F1004:F1007" si="63">"2019-01-21"</f>
        <v>2019-01-21</v>
      </c>
      <c r="G1004" s="6" t="str">
        <f t="shared" si="62"/>
        <v>2000</v>
      </c>
    </row>
    <row r="1005" spans="1:7">
      <c r="A1005" s="7">
        <v>1003</v>
      </c>
      <c r="B1005" s="5" t="s">
        <v>999</v>
      </c>
      <c r="C1005" s="5" t="str">
        <f>"1914001007300216"</f>
        <v>1914001007300216</v>
      </c>
      <c r="D1005" s="5" t="s">
        <v>19</v>
      </c>
      <c r="E1005" s="5" t="s">
        <v>702</v>
      </c>
      <c r="F1005" s="5" t="str">
        <f t="shared" si="63"/>
        <v>2019-01-21</v>
      </c>
      <c r="G1005" s="6" t="str">
        <f t="shared" si="62"/>
        <v>2000</v>
      </c>
    </row>
    <row r="1006" spans="1:7">
      <c r="A1006" s="7">
        <v>1004</v>
      </c>
      <c r="B1006" s="5" t="s">
        <v>1000</v>
      </c>
      <c r="C1006" s="5" t="str">
        <f>"1814001007300944"</f>
        <v>1814001007300944</v>
      </c>
      <c r="D1006" s="5" t="s">
        <v>33</v>
      </c>
      <c r="E1006" s="5" t="s">
        <v>702</v>
      </c>
      <c r="F1006" s="5" t="str">
        <f>"2019-02-02"</f>
        <v>2019-02-02</v>
      </c>
      <c r="G1006" s="6" t="str">
        <f t="shared" si="62"/>
        <v>2000</v>
      </c>
    </row>
    <row r="1007" spans="1:7">
      <c r="A1007" s="7">
        <v>1005</v>
      </c>
      <c r="B1007" s="5" t="s">
        <v>1001</v>
      </c>
      <c r="C1007" s="5" t="str">
        <f>"1914001007300193"</f>
        <v>1914001007300193</v>
      </c>
      <c r="D1007" s="5" t="s">
        <v>33</v>
      </c>
      <c r="E1007" s="5" t="s">
        <v>702</v>
      </c>
      <c r="F1007" s="5" t="str">
        <f t="shared" si="63"/>
        <v>2019-01-21</v>
      </c>
      <c r="G1007" s="6" t="str">
        <f t="shared" si="62"/>
        <v>2000</v>
      </c>
    </row>
    <row r="1008" spans="1:7">
      <c r="A1008" s="7">
        <v>1006</v>
      </c>
      <c r="B1008" s="5" t="s">
        <v>1002</v>
      </c>
      <c r="C1008" s="5" t="str">
        <f>"1814001007300867"</f>
        <v>1814001007300867</v>
      </c>
      <c r="D1008" s="5" t="s">
        <v>33</v>
      </c>
      <c r="E1008" s="5" t="s">
        <v>702</v>
      </c>
      <c r="F1008" s="5" t="str">
        <f t="shared" ref="F1008:F1013" si="64">"2018-11-18"</f>
        <v>2018-11-18</v>
      </c>
      <c r="G1008" s="6" t="str">
        <f t="shared" si="62"/>
        <v>2000</v>
      </c>
    </row>
    <row r="1009" spans="1:7">
      <c r="A1009" s="7">
        <v>1007</v>
      </c>
      <c r="B1009" s="5" t="s">
        <v>1003</v>
      </c>
      <c r="C1009" s="5" t="str">
        <f>"1914001007300192"</f>
        <v>1914001007300192</v>
      </c>
      <c r="D1009" s="5" t="s">
        <v>33</v>
      </c>
      <c r="E1009" s="5" t="s">
        <v>702</v>
      </c>
      <c r="F1009" s="5" t="str">
        <f>"2019-01-21"</f>
        <v>2019-01-21</v>
      </c>
      <c r="G1009" s="6" t="str">
        <f t="shared" si="62"/>
        <v>2000</v>
      </c>
    </row>
    <row r="1010" spans="1:7">
      <c r="A1010" s="7">
        <v>1008</v>
      </c>
      <c r="B1010" s="5" t="s">
        <v>1004</v>
      </c>
      <c r="C1010" s="5" t="str">
        <f>"1914001007300160"</f>
        <v>1914001007300160</v>
      </c>
      <c r="D1010" s="5" t="s">
        <v>19</v>
      </c>
      <c r="E1010" s="5" t="s">
        <v>702</v>
      </c>
      <c r="F1010" s="5" t="str">
        <f>"2019-01-02"</f>
        <v>2019-01-02</v>
      </c>
      <c r="G1010" s="6" t="str">
        <f t="shared" si="62"/>
        <v>2000</v>
      </c>
    </row>
    <row r="1011" spans="1:7">
      <c r="A1011" s="7">
        <v>1009</v>
      </c>
      <c r="B1011" s="5" t="s">
        <v>1005</v>
      </c>
      <c r="C1011" s="5" t="str">
        <f>"1814001007300851"</f>
        <v>1814001007300851</v>
      </c>
      <c r="D1011" s="5" t="s">
        <v>33</v>
      </c>
      <c r="E1011" s="5" t="s">
        <v>702</v>
      </c>
      <c r="F1011" s="5" t="str">
        <f t="shared" si="64"/>
        <v>2018-11-18</v>
      </c>
      <c r="G1011" s="6" t="str">
        <f t="shared" si="62"/>
        <v>2000</v>
      </c>
    </row>
    <row r="1012" spans="1:7">
      <c r="A1012" s="7">
        <v>1010</v>
      </c>
      <c r="B1012" s="5" t="s">
        <v>331</v>
      </c>
      <c r="C1012" s="5" t="str">
        <f>"1814001007300948"</f>
        <v>1814001007300948</v>
      </c>
      <c r="D1012" s="5" t="s">
        <v>33</v>
      </c>
      <c r="E1012" s="5" t="s">
        <v>702</v>
      </c>
      <c r="F1012" s="5" t="str">
        <f t="shared" ref="F1012:F1017" si="65">"2019-02-02"</f>
        <v>2019-02-02</v>
      </c>
      <c r="G1012" s="6" t="str">
        <f t="shared" si="62"/>
        <v>2000</v>
      </c>
    </row>
    <row r="1013" spans="1:7">
      <c r="A1013" s="7">
        <v>1011</v>
      </c>
      <c r="B1013" s="5" t="s">
        <v>1006</v>
      </c>
      <c r="C1013" s="5" t="str">
        <f>"1814001007300866"</f>
        <v>1814001007300866</v>
      </c>
      <c r="D1013" s="5" t="s">
        <v>33</v>
      </c>
      <c r="E1013" s="5" t="s">
        <v>702</v>
      </c>
      <c r="F1013" s="5" t="str">
        <f t="shared" si="64"/>
        <v>2018-11-18</v>
      </c>
      <c r="G1013" s="6" t="str">
        <f t="shared" si="62"/>
        <v>2000</v>
      </c>
    </row>
    <row r="1014" spans="1:7">
      <c r="A1014" s="7">
        <v>1012</v>
      </c>
      <c r="B1014" s="5" t="s">
        <v>1007</v>
      </c>
      <c r="C1014" s="5" t="str">
        <f>"1814001007301009"</f>
        <v>1814001007301009</v>
      </c>
      <c r="D1014" s="5" t="s">
        <v>19</v>
      </c>
      <c r="E1014" s="5" t="s">
        <v>702</v>
      </c>
      <c r="F1014" s="5" t="str">
        <f t="shared" si="65"/>
        <v>2019-02-02</v>
      </c>
      <c r="G1014" s="6" t="str">
        <f t="shared" si="62"/>
        <v>2000</v>
      </c>
    </row>
    <row r="1015" spans="1:7">
      <c r="A1015" s="7">
        <v>1013</v>
      </c>
      <c r="B1015" s="5" t="s">
        <v>1008</v>
      </c>
      <c r="C1015" s="5" t="str">
        <f>"1914001007300213"</f>
        <v>1914001007300213</v>
      </c>
      <c r="D1015" s="5" t="s">
        <v>19</v>
      </c>
      <c r="E1015" s="5" t="s">
        <v>702</v>
      </c>
      <c r="F1015" s="5" t="str">
        <f>"2019-01-21"</f>
        <v>2019-01-21</v>
      </c>
      <c r="G1015" s="6" t="str">
        <f t="shared" si="62"/>
        <v>2000</v>
      </c>
    </row>
    <row r="1016" spans="1:7">
      <c r="A1016" s="7">
        <v>1014</v>
      </c>
      <c r="B1016" s="5" t="s">
        <v>1009</v>
      </c>
      <c r="C1016" s="5" t="str">
        <f>"1814001007300945"</f>
        <v>1814001007300945</v>
      </c>
      <c r="D1016" s="5" t="s">
        <v>33</v>
      </c>
      <c r="E1016" s="5" t="s">
        <v>702</v>
      </c>
      <c r="F1016" s="5" t="str">
        <f t="shared" si="65"/>
        <v>2019-02-02</v>
      </c>
      <c r="G1016" s="6" t="str">
        <f t="shared" si="62"/>
        <v>2000</v>
      </c>
    </row>
    <row r="1017" spans="1:7">
      <c r="A1017" s="7">
        <v>1015</v>
      </c>
      <c r="B1017" s="5" t="s">
        <v>1010</v>
      </c>
      <c r="C1017" s="5" t="str">
        <f>"1814001007301038"</f>
        <v>1814001007301038</v>
      </c>
      <c r="D1017" s="5" t="s">
        <v>19</v>
      </c>
      <c r="E1017" s="5" t="s">
        <v>702</v>
      </c>
      <c r="F1017" s="5" t="str">
        <f t="shared" si="65"/>
        <v>2019-02-02</v>
      </c>
      <c r="G1017" s="6" t="str">
        <f t="shared" si="62"/>
        <v>2000</v>
      </c>
    </row>
    <row r="1018" spans="1:7">
      <c r="A1018" s="7">
        <v>1016</v>
      </c>
      <c r="B1018" s="5" t="s">
        <v>1011</v>
      </c>
      <c r="C1018" s="5" t="str">
        <f>"1814001007300766"</f>
        <v>1814001007300766</v>
      </c>
      <c r="D1018" s="5" t="s">
        <v>19</v>
      </c>
      <c r="E1018" s="5" t="s">
        <v>702</v>
      </c>
      <c r="F1018" s="5" t="str">
        <f>"2018-08-01"</f>
        <v>2018-08-01</v>
      </c>
      <c r="G1018" s="6" t="str">
        <f t="shared" si="62"/>
        <v>2000</v>
      </c>
    </row>
    <row r="1019" spans="1:7">
      <c r="A1019" s="7">
        <v>1017</v>
      </c>
      <c r="B1019" s="5" t="s">
        <v>1012</v>
      </c>
      <c r="C1019" s="5" t="str">
        <f>"1814001007300950"</f>
        <v>1814001007300950</v>
      </c>
      <c r="D1019" s="5" t="s">
        <v>33</v>
      </c>
      <c r="E1019" s="5" t="s">
        <v>702</v>
      </c>
      <c r="F1019" s="5" t="str">
        <f t="shared" ref="F1019:F1025" si="66">"2019-02-02"</f>
        <v>2019-02-02</v>
      </c>
      <c r="G1019" s="6" t="str">
        <f t="shared" si="62"/>
        <v>2000</v>
      </c>
    </row>
    <row r="1020" spans="1:7">
      <c r="A1020" s="7">
        <v>1018</v>
      </c>
      <c r="B1020" s="5" t="s">
        <v>1013</v>
      </c>
      <c r="C1020" s="5" t="str">
        <f>"1914001007300200"</f>
        <v>1914001007300200</v>
      </c>
      <c r="D1020" s="5" t="s">
        <v>33</v>
      </c>
      <c r="E1020" s="5" t="s">
        <v>702</v>
      </c>
      <c r="F1020" s="5" t="str">
        <f>"2019-01-21"</f>
        <v>2019-01-21</v>
      </c>
      <c r="G1020" s="6" t="str">
        <f t="shared" si="62"/>
        <v>2000</v>
      </c>
    </row>
    <row r="1021" spans="1:7">
      <c r="A1021" s="7">
        <v>1019</v>
      </c>
      <c r="B1021" s="5" t="s">
        <v>1014</v>
      </c>
      <c r="C1021" s="5" t="str">
        <f>"1914001007300201"</f>
        <v>1914001007300201</v>
      </c>
      <c r="D1021" s="5" t="s">
        <v>33</v>
      </c>
      <c r="E1021" s="5" t="s">
        <v>702</v>
      </c>
      <c r="F1021" s="5" t="str">
        <f>"2019-01-21"</f>
        <v>2019-01-21</v>
      </c>
      <c r="G1021" s="6" t="str">
        <f t="shared" si="62"/>
        <v>2000</v>
      </c>
    </row>
    <row r="1022" spans="1:7">
      <c r="A1022" s="7">
        <v>1020</v>
      </c>
      <c r="B1022" s="5" t="s">
        <v>1015</v>
      </c>
      <c r="C1022" s="5" t="str">
        <f>"1814001007300949"</f>
        <v>1814001007300949</v>
      </c>
      <c r="D1022" s="5" t="s">
        <v>33</v>
      </c>
      <c r="E1022" s="5" t="s">
        <v>702</v>
      </c>
      <c r="F1022" s="5" t="str">
        <f t="shared" si="66"/>
        <v>2019-02-02</v>
      </c>
      <c r="G1022" s="6" t="str">
        <f t="shared" si="62"/>
        <v>2000</v>
      </c>
    </row>
    <row r="1023" spans="1:7">
      <c r="A1023" s="7">
        <v>1021</v>
      </c>
      <c r="B1023" s="5" t="s">
        <v>1016</v>
      </c>
      <c r="C1023" s="5" t="str">
        <f>"1914001007300161"</f>
        <v>1914001007300161</v>
      </c>
      <c r="D1023" s="5" t="s">
        <v>19</v>
      </c>
      <c r="E1023" s="5" t="s">
        <v>702</v>
      </c>
      <c r="F1023" s="5" t="str">
        <f>"2019-01-02"</f>
        <v>2019-01-02</v>
      </c>
      <c r="G1023" s="6" t="str">
        <f t="shared" si="62"/>
        <v>2000</v>
      </c>
    </row>
    <row r="1024" spans="1:7">
      <c r="A1024" s="7">
        <v>1022</v>
      </c>
      <c r="B1024" s="5" t="s">
        <v>1017</v>
      </c>
      <c r="C1024" s="5" t="str">
        <f>"1814001007301212"</f>
        <v>1814001007301212</v>
      </c>
      <c r="D1024" s="5" t="s">
        <v>19</v>
      </c>
      <c r="E1024" s="5" t="s">
        <v>702</v>
      </c>
      <c r="F1024" s="5" t="str">
        <f t="shared" si="66"/>
        <v>2019-02-02</v>
      </c>
      <c r="G1024" s="6" t="str">
        <f t="shared" si="62"/>
        <v>2000</v>
      </c>
    </row>
    <row r="1025" spans="1:7">
      <c r="A1025" s="7">
        <v>1023</v>
      </c>
      <c r="B1025" s="5" t="s">
        <v>1018</v>
      </c>
      <c r="C1025" s="5" t="str">
        <f>"1814001007301279"</f>
        <v>1814001007301279</v>
      </c>
      <c r="D1025" s="5" t="s">
        <v>19</v>
      </c>
      <c r="E1025" s="5" t="s">
        <v>702</v>
      </c>
      <c r="F1025" s="5" t="str">
        <f t="shared" si="66"/>
        <v>2019-02-02</v>
      </c>
      <c r="G1025" s="6" t="str">
        <f t="shared" si="62"/>
        <v>2000</v>
      </c>
    </row>
    <row r="1026" spans="1:7">
      <c r="A1026" s="7">
        <v>1024</v>
      </c>
      <c r="B1026" s="5" t="s">
        <v>1019</v>
      </c>
      <c r="C1026" s="5" t="str">
        <f>"1836003023504088"</f>
        <v>1836003023504088</v>
      </c>
      <c r="D1026" s="5" t="s">
        <v>9</v>
      </c>
      <c r="E1026" s="5" t="s">
        <v>10</v>
      </c>
      <c r="F1026" s="5" t="str">
        <f>"2018-11-14"</f>
        <v>2018-11-14</v>
      </c>
      <c r="G1026" s="6" t="str">
        <f t="shared" ref="G1026:G1036" si="67">"1000"</f>
        <v>1000</v>
      </c>
    </row>
    <row r="1027" spans="1:7">
      <c r="A1027" s="7">
        <v>1025</v>
      </c>
      <c r="B1027" s="5" t="s">
        <v>1020</v>
      </c>
      <c r="C1027" s="5" t="str">
        <f>"1836003023503013"</f>
        <v>1836003023503013</v>
      </c>
      <c r="D1027" s="5" t="s">
        <v>1021</v>
      </c>
      <c r="E1027" s="5" t="s">
        <v>10</v>
      </c>
      <c r="F1027" s="5" t="str">
        <f t="shared" ref="F1027:F1032" si="68">"2018-08-08"</f>
        <v>2018-08-08</v>
      </c>
      <c r="G1027" s="6" t="str">
        <f t="shared" si="67"/>
        <v>1000</v>
      </c>
    </row>
    <row r="1028" spans="1:7">
      <c r="A1028" s="7">
        <v>1026</v>
      </c>
      <c r="B1028" s="5" t="s">
        <v>1022</v>
      </c>
      <c r="C1028" s="5" t="str">
        <f>"1836003023503110"</f>
        <v>1836003023503110</v>
      </c>
      <c r="D1028" s="5" t="s">
        <v>1021</v>
      </c>
      <c r="E1028" s="5" t="s">
        <v>10</v>
      </c>
      <c r="F1028" s="5" t="str">
        <f t="shared" si="68"/>
        <v>2018-08-08</v>
      </c>
      <c r="G1028" s="6" t="str">
        <f t="shared" si="67"/>
        <v>1000</v>
      </c>
    </row>
    <row r="1029" spans="1:7">
      <c r="A1029" s="7">
        <v>1027</v>
      </c>
      <c r="B1029" s="5" t="s">
        <v>1023</v>
      </c>
      <c r="C1029" s="5" t="str">
        <f>"1836003023503043"</f>
        <v>1836003023503043</v>
      </c>
      <c r="D1029" s="5" t="s">
        <v>1021</v>
      </c>
      <c r="E1029" s="5" t="s">
        <v>10</v>
      </c>
      <c r="F1029" s="5" t="str">
        <f t="shared" si="68"/>
        <v>2018-08-08</v>
      </c>
      <c r="G1029" s="6" t="str">
        <f t="shared" si="67"/>
        <v>1000</v>
      </c>
    </row>
    <row r="1030" spans="1:7">
      <c r="A1030" s="7">
        <v>1028</v>
      </c>
      <c r="B1030" s="5" t="s">
        <v>1024</v>
      </c>
      <c r="C1030" s="5" t="str">
        <f>"1836003023502806"</f>
        <v>1836003023502806</v>
      </c>
      <c r="D1030" s="5" t="s">
        <v>1021</v>
      </c>
      <c r="E1030" s="5" t="s">
        <v>10</v>
      </c>
      <c r="F1030" s="5" t="str">
        <f t="shared" si="68"/>
        <v>2018-08-08</v>
      </c>
      <c r="G1030" s="6" t="str">
        <f t="shared" si="67"/>
        <v>1000</v>
      </c>
    </row>
    <row r="1031" spans="1:7">
      <c r="A1031" s="7">
        <v>1029</v>
      </c>
      <c r="B1031" s="5" t="s">
        <v>1025</v>
      </c>
      <c r="C1031" s="5" t="str">
        <f>"1836003023503018"</f>
        <v>1836003023503018</v>
      </c>
      <c r="D1031" s="5" t="s">
        <v>1021</v>
      </c>
      <c r="E1031" s="5" t="s">
        <v>10</v>
      </c>
      <c r="F1031" s="5" t="str">
        <f t="shared" si="68"/>
        <v>2018-08-08</v>
      </c>
      <c r="G1031" s="6" t="str">
        <f t="shared" si="67"/>
        <v>1000</v>
      </c>
    </row>
    <row r="1032" spans="1:7">
      <c r="A1032" s="7">
        <v>1030</v>
      </c>
      <c r="B1032" s="5" t="s">
        <v>1026</v>
      </c>
      <c r="C1032" s="5" t="str">
        <f>"1836003023503164"</f>
        <v>1836003023503164</v>
      </c>
      <c r="D1032" s="5" t="s">
        <v>1021</v>
      </c>
      <c r="E1032" s="5" t="s">
        <v>10</v>
      </c>
      <c r="F1032" s="5" t="str">
        <f t="shared" si="68"/>
        <v>2018-08-08</v>
      </c>
      <c r="G1032" s="6" t="str">
        <f t="shared" si="67"/>
        <v>1000</v>
      </c>
    </row>
    <row r="1033" spans="1:7">
      <c r="A1033" s="7">
        <v>1031</v>
      </c>
      <c r="B1033" s="5" t="s">
        <v>1027</v>
      </c>
      <c r="C1033" s="5" t="str">
        <f>"1836003023501451"</f>
        <v>1836003023501451</v>
      </c>
      <c r="D1033" s="5" t="s">
        <v>1021</v>
      </c>
      <c r="E1033" s="5" t="s">
        <v>10</v>
      </c>
      <c r="F1033" s="5" t="str">
        <f>"2018-05-04"</f>
        <v>2018-05-04</v>
      </c>
      <c r="G1033" s="6" t="str">
        <f t="shared" si="67"/>
        <v>1000</v>
      </c>
    </row>
    <row r="1034" spans="1:7">
      <c r="A1034" s="7">
        <v>1032</v>
      </c>
      <c r="B1034" s="5" t="s">
        <v>1028</v>
      </c>
      <c r="C1034" s="5" t="str">
        <f>"1836003023502614"</f>
        <v>1836003023502614</v>
      </c>
      <c r="D1034" s="5" t="s">
        <v>1021</v>
      </c>
      <c r="E1034" s="5" t="s">
        <v>10</v>
      </c>
      <c r="F1034" s="5" t="str">
        <f>"2018-08-08"</f>
        <v>2018-08-08</v>
      </c>
      <c r="G1034" s="6" t="str">
        <f t="shared" si="67"/>
        <v>1000</v>
      </c>
    </row>
    <row r="1035" spans="1:7">
      <c r="A1035" s="7">
        <v>1033</v>
      </c>
      <c r="B1035" s="5" t="s">
        <v>1029</v>
      </c>
      <c r="C1035" s="5" t="str">
        <f>"1836003023501442"</f>
        <v>1836003023501442</v>
      </c>
      <c r="D1035" s="5" t="s">
        <v>1021</v>
      </c>
      <c r="E1035" s="5" t="s">
        <v>10</v>
      </c>
      <c r="F1035" s="5" t="str">
        <f>"2018-05-04"</f>
        <v>2018-05-04</v>
      </c>
      <c r="G1035" s="6" t="str">
        <f t="shared" si="67"/>
        <v>1000</v>
      </c>
    </row>
    <row r="1036" spans="1:7">
      <c r="A1036" s="7">
        <v>1034</v>
      </c>
      <c r="B1036" s="5" t="s">
        <v>1030</v>
      </c>
      <c r="C1036" s="5" t="str">
        <f>"1836003023504774"</f>
        <v>1836003023504774</v>
      </c>
      <c r="D1036" s="5" t="s">
        <v>1021</v>
      </c>
      <c r="E1036" s="5" t="s">
        <v>10</v>
      </c>
      <c r="F1036" s="5" t="str">
        <f>"2018-11-14"</f>
        <v>2018-11-14</v>
      </c>
      <c r="G1036" s="6" t="str">
        <f t="shared" si="67"/>
        <v>1000</v>
      </c>
    </row>
    <row r="1037" spans="1:7">
      <c r="A1037" s="7">
        <v>1035</v>
      </c>
      <c r="B1037" s="5" t="s">
        <v>1031</v>
      </c>
      <c r="C1037" s="5" t="str">
        <f>"1914010000404376"</f>
        <v>1914010000404376</v>
      </c>
      <c r="D1037" s="5" t="s">
        <v>26</v>
      </c>
      <c r="E1037" s="5" t="s">
        <v>20</v>
      </c>
      <c r="F1037" s="5" t="str">
        <f t="shared" ref="F1037:F1044" si="69">"2019-04-23"</f>
        <v>2019-04-23</v>
      </c>
      <c r="G1037" s="6" t="str">
        <f t="shared" ref="G1037:G1060" si="70">"1500"</f>
        <v>1500</v>
      </c>
    </row>
    <row r="1038" spans="1:7">
      <c r="A1038" s="7">
        <v>1036</v>
      </c>
      <c r="B1038" s="5" t="s">
        <v>1032</v>
      </c>
      <c r="C1038" s="5" t="str">
        <f>"1914010000403594"</f>
        <v>1914010000403594</v>
      </c>
      <c r="D1038" s="5" t="s">
        <v>1033</v>
      </c>
      <c r="E1038" s="5" t="s">
        <v>20</v>
      </c>
      <c r="F1038" s="5" t="str">
        <f t="shared" si="69"/>
        <v>2019-04-23</v>
      </c>
      <c r="G1038" s="6" t="str">
        <f t="shared" si="70"/>
        <v>1500</v>
      </c>
    </row>
    <row r="1039" spans="1:7">
      <c r="A1039" s="7">
        <v>1037</v>
      </c>
      <c r="B1039" s="5" t="s">
        <v>1034</v>
      </c>
      <c r="C1039" s="5" t="str">
        <f>"1914010000404588"</f>
        <v>1914010000404588</v>
      </c>
      <c r="D1039" s="5" t="s">
        <v>73</v>
      </c>
      <c r="E1039" s="5" t="s">
        <v>20</v>
      </c>
      <c r="F1039" s="5" t="str">
        <f t="shared" si="69"/>
        <v>2019-04-23</v>
      </c>
      <c r="G1039" s="6" t="str">
        <f t="shared" si="70"/>
        <v>1500</v>
      </c>
    </row>
    <row r="1040" spans="1:7">
      <c r="A1040" s="7">
        <v>1038</v>
      </c>
      <c r="B1040" s="5" t="s">
        <v>1035</v>
      </c>
      <c r="C1040" s="5" t="str">
        <f>"1914010000404553"</f>
        <v>1914010000404553</v>
      </c>
      <c r="D1040" s="5" t="s">
        <v>73</v>
      </c>
      <c r="E1040" s="5" t="s">
        <v>20</v>
      </c>
      <c r="F1040" s="5" t="str">
        <f t="shared" si="69"/>
        <v>2019-04-23</v>
      </c>
      <c r="G1040" s="6" t="str">
        <f t="shared" si="70"/>
        <v>1500</v>
      </c>
    </row>
    <row r="1041" spans="1:7">
      <c r="A1041" s="7">
        <v>1039</v>
      </c>
      <c r="B1041" s="5" t="s">
        <v>1036</v>
      </c>
      <c r="C1041" s="5" t="str">
        <f>"1914010000404550"</f>
        <v>1914010000404550</v>
      </c>
      <c r="D1041" s="5" t="s">
        <v>73</v>
      </c>
      <c r="E1041" s="5" t="s">
        <v>20</v>
      </c>
      <c r="F1041" s="5" t="str">
        <f t="shared" si="69"/>
        <v>2019-04-23</v>
      </c>
      <c r="G1041" s="6" t="str">
        <f t="shared" si="70"/>
        <v>1500</v>
      </c>
    </row>
    <row r="1042" spans="1:7">
      <c r="A1042" s="7">
        <v>1040</v>
      </c>
      <c r="B1042" s="5" t="s">
        <v>1037</v>
      </c>
      <c r="C1042" s="5" t="str">
        <f>"1914010000404554"</f>
        <v>1914010000404554</v>
      </c>
      <c r="D1042" s="5" t="s">
        <v>73</v>
      </c>
      <c r="E1042" s="5" t="s">
        <v>20</v>
      </c>
      <c r="F1042" s="5" t="str">
        <f t="shared" si="69"/>
        <v>2019-04-23</v>
      </c>
      <c r="G1042" s="6" t="str">
        <f t="shared" si="70"/>
        <v>1500</v>
      </c>
    </row>
    <row r="1043" spans="1:7">
      <c r="A1043" s="7">
        <v>1041</v>
      </c>
      <c r="B1043" s="5" t="s">
        <v>1038</v>
      </c>
      <c r="C1043" s="5" t="str">
        <f>"1914010000404555"</f>
        <v>1914010000404555</v>
      </c>
      <c r="D1043" s="5" t="s">
        <v>73</v>
      </c>
      <c r="E1043" s="5" t="s">
        <v>20</v>
      </c>
      <c r="F1043" s="5" t="str">
        <f t="shared" si="69"/>
        <v>2019-04-23</v>
      </c>
      <c r="G1043" s="6" t="str">
        <f t="shared" si="70"/>
        <v>1500</v>
      </c>
    </row>
    <row r="1044" spans="1:7">
      <c r="A1044" s="7">
        <v>1042</v>
      </c>
      <c r="B1044" s="5" t="s">
        <v>1039</v>
      </c>
      <c r="C1044" s="5" t="str">
        <f>"1914010000404548"</f>
        <v>1914010000404548</v>
      </c>
      <c r="D1044" s="5" t="s">
        <v>73</v>
      </c>
      <c r="E1044" s="5" t="s">
        <v>20</v>
      </c>
      <c r="F1044" s="5" t="str">
        <f t="shared" si="69"/>
        <v>2019-04-23</v>
      </c>
      <c r="G1044" s="6" t="str">
        <f t="shared" si="70"/>
        <v>1500</v>
      </c>
    </row>
    <row r="1045" spans="1:7">
      <c r="A1045" s="7">
        <v>1043</v>
      </c>
      <c r="B1045" s="5" t="s">
        <v>1040</v>
      </c>
      <c r="C1045" s="5" t="str">
        <f>"1914012132400023"</f>
        <v>1914012132400023</v>
      </c>
      <c r="D1045" s="5" t="s">
        <v>26</v>
      </c>
      <c r="E1045" s="5" t="s">
        <v>20</v>
      </c>
      <c r="F1045" s="5" t="str">
        <f>"2019-02-01"</f>
        <v>2019-02-01</v>
      </c>
      <c r="G1045" s="6" t="str">
        <f t="shared" si="70"/>
        <v>1500</v>
      </c>
    </row>
    <row r="1046" spans="1:7">
      <c r="A1046" s="7">
        <v>1044</v>
      </c>
      <c r="B1046" s="5" t="s">
        <v>1041</v>
      </c>
      <c r="C1046" s="5" t="str">
        <f>"1914010000404569"</f>
        <v>1914010000404569</v>
      </c>
      <c r="D1046" s="5" t="s">
        <v>73</v>
      </c>
      <c r="E1046" s="5" t="s">
        <v>20</v>
      </c>
      <c r="F1046" s="5" t="str">
        <f t="shared" ref="F1046:F1049" si="71">"2019-04-23"</f>
        <v>2019-04-23</v>
      </c>
      <c r="G1046" s="6" t="str">
        <f t="shared" si="70"/>
        <v>1500</v>
      </c>
    </row>
    <row r="1047" spans="1:7">
      <c r="A1047" s="7">
        <v>1045</v>
      </c>
      <c r="B1047" s="5" t="s">
        <v>1042</v>
      </c>
      <c r="C1047" s="5" t="str">
        <f>"1914010000404308"</f>
        <v>1914010000404308</v>
      </c>
      <c r="D1047" s="5" t="s">
        <v>26</v>
      </c>
      <c r="E1047" s="5" t="s">
        <v>20</v>
      </c>
      <c r="F1047" s="5" t="str">
        <f t="shared" si="71"/>
        <v>2019-04-23</v>
      </c>
      <c r="G1047" s="6" t="str">
        <f t="shared" si="70"/>
        <v>1500</v>
      </c>
    </row>
    <row r="1048" spans="1:7">
      <c r="A1048" s="7">
        <v>1046</v>
      </c>
      <c r="B1048" s="5" t="s">
        <v>1043</v>
      </c>
      <c r="C1048" s="5" t="str">
        <f>"1914010000404309"</f>
        <v>1914010000404309</v>
      </c>
      <c r="D1048" s="5" t="s">
        <v>26</v>
      </c>
      <c r="E1048" s="5" t="s">
        <v>20</v>
      </c>
      <c r="F1048" s="5" t="str">
        <f t="shared" si="71"/>
        <v>2019-04-23</v>
      </c>
      <c r="G1048" s="6" t="str">
        <f t="shared" si="70"/>
        <v>1500</v>
      </c>
    </row>
    <row r="1049" spans="1:7">
      <c r="A1049" s="7">
        <v>1047</v>
      </c>
      <c r="B1049" s="5" t="s">
        <v>1044</v>
      </c>
      <c r="C1049" s="5" t="str">
        <f>"1914010000404585"</f>
        <v>1914010000404585</v>
      </c>
      <c r="D1049" s="5" t="s">
        <v>73</v>
      </c>
      <c r="E1049" s="5" t="s">
        <v>20</v>
      </c>
      <c r="F1049" s="5" t="str">
        <f t="shared" si="71"/>
        <v>2019-04-23</v>
      </c>
      <c r="G1049" s="6" t="str">
        <f t="shared" si="70"/>
        <v>1500</v>
      </c>
    </row>
    <row r="1050" spans="1:7">
      <c r="A1050" s="7">
        <v>1048</v>
      </c>
      <c r="B1050" s="5" t="s">
        <v>1045</v>
      </c>
      <c r="C1050" s="5" t="str">
        <f>"1814010000412969"</f>
        <v>1814010000412969</v>
      </c>
      <c r="D1050" s="5" t="s">
        <v>36</v>
      </c>
      <c r="E1050" s="5" t="s">
        <v>20</v>
      </c>
      <c r="F1050" s="5" t="str">
        <f t="shared" ref="F1050:F1052" si="72">"2018-08-21"</f>
        <v>2018-08-21</v>
      </c>
      <c r="G1050" s="6" t="str">
        <f t="shared" si="70"/>
        <v>1500</v>
      </c>
    </row>
    <row r="1051" spans="1:7">
      <c r="A1051" s="7">
        <v>1049</v>
      </c>
      <c r="B1051" s="5" t="s">
        <v>1046</v>
      </c>
      <c r="C1051" s="5" t="str">
        <f>"1814010000412967"</f>
        <v>1814010000412967</v>
      </c>
      <c r="D1051" s="5" t="s">
        <v>36</v>
      </c>
      <c r="E1051" s="5" t="s">
        <v>20</v>
      </c>
      <c r="F1051" s="5" t="str">
        <f t="shared" si="72"/>
        <v>2018-08-21</v>
      </c>
      <c r="G1051" s="6" t="str">
        <f t="shared" si="70"/>
        <v>1500</v>
      </c>
    </row>
    <row r="1052" spans="1:7">
      <c r="A1052" s="7">
        <v>1050</v>
      </c>
      <c r="B1052" s="5" t="s">
        <v>1047</v>
      </c>
      <c r="C1052" s="5" t="str">
        <f>"1814010000412968"</f>
        <v>1814010000412968</v>
      </c>
      <c r="D1052" s="5" t="s">
        <v>36</v>
      </c>
      <c r="E1052" s="5" t="s">
        <v>20</v>
      </c>
      <c r="F1052" s="5" t="str">
        <f t="shared" si="72"/>
        <v>2018-08-21</v>
      </c>
      <c r="G1052" s="6" t="str">
        <f t="shared" si="70"/>
        <v>1500</v>
      </c>
    </row>
    <row r="1053" spans="1:7">
      <c r="A1053" s="7">
        <v>1051</v>
      </c>
      <c r="B1053" s="5" t="s">
        <v>1048</v>
      </c>
      <c r="C1053" s="5" t="str">
        <f>"1914012132400004"</f>
        <v>1914012132400004</v>
      </c>
      <c r="D1053" s="5" t="s">
        <v>26</v>
      </c>
      <c r="E1053" s="5" t="s">
        <v>20</v>
      </c>
      <c r="F1053" s="5" t="str">
        <f>"2019-02-01"</f>
        <v>2019-02-01</v>
      </c>
      <c r="G1053" s="6" t="str">
        <f t="shared" si="70"/>
        <v>1500</v>
      </c>
    </row>
    <row r="1054" spans="1:7">
      <c r="A1054" s="7">
        <v>1052</v>
      </c>
      <c r="B1054" s="5" t="s">
        <v>1049</v>
      </c>
      <c r="C1054" s="5" t="str">
        <f>"1914010000404375"</f>
        <v>1914010000404375</v>
      </c>
      <c r="D1054" s="5" t="s">
        <v>26</v>
      </c>
      <c r="E1054" s="5" t="s">
        <v>20</v>
      </c>
      <c r="F1054" s="5" t="str">
        <f t="shared" ref="F1054:F1058" si="73">"2019-04-23"</f>
        <v>2019-04-23</v>
      </c>
      <c r="G1054" s="6" t="str">
        <f t="shared" si="70"/>
        <v>1500</v>
      </c>
    </row>
    <row r="1055" spans="1:7">
      <c r="A1055" s="7">
        <v>1053</v>
      </c>
      <c r="B1055" s="5" t="s">
        <v>1050</v>
      </c>
      <c r="C1055" s="5" t="str">
        <f>"1914010000404578"</f>
        <v>1914010000404578</v>
      </c>
      <c r="D1055" s="5" t="s">
        <v>73</v>
      </c>
      <c r="E1055" s="5" t="s">
        <v>20</v>
      </c>
      <c r="F1055" s="5" t="str">
        <f t="shared" si="73"/>
        <v>2019-04-23</v>
      </c>
      <c r="G1055" s="6" t="str">
        <f t="shared" si="70"/>
        <v>1500</v>
      </c>
    </row>
    <row r="1056" spans="1:7">
      <c r="A1056" s="7">
        <v>1054</v>
      </c>
      <c r="B1056" s="5" t="s">
        <v>1051</v>
      </c>
      <c r="C1056" s="5" t="str">
        <f>"1914010000404296"</f>
        <v>1914010000404296</v>
      </c>
      <c r="D1056" s="5" t="s">
        <v>26</v>
      </c>
      <c r="E1056" s="5" t="s">
        <v>20</v>
      </c>
      <c r="F1056" s="5" t="str">
        <f t="shared" si="73"/>
        <v>2019-04-23</v>
      </c>
      <c r="G1056" s="6" t="str">
        <f t="shared" si="70"/>
        <v>1500</v>
      </c>
    </row>
    <row r="1057" spans="1:7">
      <c r="A1057" s="7">
        <v>1055</v>
      </c>
      <c r="B1057" s="5" t="s">
        <v>1052</v>
      </c>
      <c r="C1057" s="5" t="str">
        <f>"1914010000404374"</f>
        <v>1914010000404374</v>
      </c>
      <c r="D1057" s="5" t="s">
        <v>26</v>
      </c>
      <c r="E1057" s="5" t="s">
        <v>20</v>
      </c>
      <c r="F1057" s="5" t="str">
        <f t="shared" si="73"/>
        <v>2019-04-23</v>
      </c>
      <c r="G1057" s="6" t="str">
        <f t="shared" si="70"/>
        <v>1500</v>
      </c>
    </row>
    <row r="1058" spans="1:7">
      <c r="A1058" s="7">
        <v>1056</v>
      </c>
      <c r="B1058" s="5" t="s">
        <v>1053</v>
      </c>
      <c r="C1058" s="5" t="str">
        <f>"1914010000403593"</f>
        <v>1914010000403593</v>
      </c>
      <c r="D1058" s="5" t="s">
        <v>1033</v>
      </c>
      <c r="E1058" s="5" t="s">
        <v>20</v>
      </c>
      <c r="F1058" s="5" t="str">
        <f t="shared" si="73"/>
        <v>2019-04-23</v>
      </c>
      <c r="G1058" s="6" t="str">
        <f t="shared" si="70"/>
        <v>1500</v>
      </c>
    </row>
    <row r="1059" spans="1:7">
      <c r="A1059" s="7">
        <v>1057</v>
      </c>
      <c r="B1059" s="5" t="s">
        <v>1054</v>
      </c>
      <c r="C1059" s="5" t="str">
        <f>"1851213013041196"</f>
        <v>1851213013041196</v>
      </c>
      <c r="D1059" s="5" t="s">
        <v>1021</v>
      </c>
      <c r="E1059" s="5" t="s">
        <v>20</v>
      </c>
      <c r="F1059" s="5" t="str">
        <f>"2018-12-13"</f>
        <v>2018-12-13</v>
      </c>
      <c r="G1059" s="6" t="str">
        <f t="shared" si="70"/>
        <v>1500</v>
      </c>
    </row>
    <row r="1060" spans="1:7">
      <c r="A1060" s="7">
        <v>1058</v>
      </c>
      <c r="B1060" s="5" t="s">
        <v>1055</v>
      </c>
      <c r="C1060" s="5" t="str">
        <f>"1814001007400313"</f>
        <v>1814001007400313</v>
      </c>
      <c r="D1060" s="5" t="s">
        <v>44</v>
      </c>
      <c r="E1060" s="5" t="s">
        <v>20</v>
      </c>
      <c r="F1060" s="5" t="str">
        <f>"2019-02-02"</f>
        <v>2019-02-02</v>
      </c>
      <c r="G1060" s="6" t="str">
        <f t="shared" si="70"/>
        <v>1500</v>
      </c>
    </row>
    <row r="1061" spans="1:7">
      <c r="A1061" s="7">
        <v>1059</v>
      </c>
      <c r="B1061" s="5" t="s">
        <v>1056</v>
      </c>
      <c r="C1061" s="5" t="str">
        <f>"1914010000404481"</f>
        <v>1914010000404481</v>
      </c>
      <c r="D1061" s="5" t="s">
        <v>73</v>
      </c>
      <c r="E1061" s="5" t="s">
        <v>20</v>
      </c>
      <c r="F1061" s="5" t="str">
        <f t="shared" ref="F1061:F1124" si="74">"2019-04-23"</f>
        <v>2019-04-23</v>
      </c>
      <c r="G1061" s="6" t="str">
        <f t="shared" ref="G1061:G1098" si="75">"1500"</f>
        <v>1500</v>
      </c>
    </row>
    <row r="1062" spans="1:7">
      <c r="A1062" s="7">
        <v>1060</v>
      </c>
      <c r="B1062" s="5" t="s">
        <v>1057</v>
      </c>
      <c r="C1062" s="5" t="str">
        <f>"1914010000404482"</f>
        <v>1914010000404482</v>
      </c>
      <c r="D1062" s="5" t="s">
        <v>73</v>
      </c>
      <c r="E1062" s="5" t="s">
        <v>20</v>
      </c>
      <c r="F1062" s="5" t="str">
        <f t="shared" si="74"/>
        <v>2019-04-23</v>
      </c>
      <c r="G1062" s="6" t="str">
        <f t="shared" si="75"/>
        <v>1500</v>
      </c>
    </row>
    <row r="1063" spans="1:7">
      <c r="A1063" s="7">
        <v>1061</v>
      </c>
      <c r="B1063" s="5" t="s">
        <v>1058</v>
      </c>
      <c r="C1063" s="5" t="str">
        <f>"1914010000404483"</f>
        <v>1914010000404483</v>
      </c>
      <c r="D1063" s="5" t="s">
        <v>73</v>
      </c>
      <c r="E1063" s="5" t="s">
        <v>20</v>
      </c>
      <c r="F1063" s="5" t="str">
        <f t="shared" si="74"/>
        <v>2019-04-23</v>
      </c>
      <c r="G1063" s="6" t="str">
        <f t="shared" si="75"/>
        <v>1500</v>
      </c>
    </row>
    <row r="1064" spans="1:7">
      <c r="A1064" s="7">
        <v>1062</v>
      </c>
      <c r="B1064" s="5" t="s">
        <v>1059</v>
      </c>
      <c r="C1064" s="5" t="str">
        <f>"1914010000404484"</f>
        <v>1914010000404484</v>
      </c>
      <c r="D1064" s="5" t="s">
        <v>73</v>
      </c>
      <c r="E1064" s="5" t="s">
        <v>20</v>
      </c>
      <c r="F1064" s="5" t="str">
        <f t="shared" si="74"/>
        <v>2019-04-23</v>
      </c>
      <c r="G1064" s="6" t="str">
        <f t="shared" si="75"/>
        <v>1500</v>
      </c>
    </row>
    <row r="1065" spans="1:7">
      <c r="A1065" s="7">
        <v>1063</v>
      </c>
      <c r="B1065" s="5" t="s">
        <v>1060</v>
      </c>
      <c r="C1065" s="5" t="str">
        <f>"1914010000404485"</f>
        <v>1914010000404485</v>
      </c>
      <c r="D1065" s="5" t="s">
        <v>73</v>
      </c>
      <c r="E1065" s="5" t="s">
        <v>20</v>
      </c>
      <c r="F1065" s="5" t="str">
        <f t="shared" si="74"/>
        <v>2019-04-23</v>
      </c>
      <c r="G1065" s="6" t="str">
        <f t="shared" si="75"/>
        <v>1500</v>
      </c>
    </row>
    <row r="1066" spans="1:7">
      <c r="A1066" s="7">
        <v>1064</v>
      </c>
      <c r="B1066" s="5" t="s">
        <v>1061</v>
      </c>
      <c r="C1066" s="5" t="str">
        <f>"1914010000404486"</f>
        <v>1914010000404486</v>
      </c>
      <c r="D1066" s="5" t="s">
        <v>73</v>
      </c>
      <c r="E1066" s="5" t="s">
        <v>20</v>
      </c>
      <c r="F1066" s="5" t="str">
        <f t="shared" si="74"/>
        <v>2019-04-23</v>
      </c>
      <c r="G1066" s="6" t="str">
        <f t="shared" si="75"/>
        <v>1500</v>
      </c>
    </row>
    <row r="1067" spans="1:7">
      <c r="A1067" s="7">
        <v>1065</v>
      </c>
      <c r="B1067" s="5" t="s">
        <v>1062</v>
      </c>
      <c r="C1067" s="5" t="str">
        <f>"1914010000404487"</f>
        <v>1914010000404487</v>
      </c>
      <c r="D1067" s="5" t="s">
        <v>73</v>
      </c>
      <c r="E1067" s="5" t="s">
        <v>20</v>
      </c>
      <c r="F1067" s="5" t="str">
        <f t="shared" si="74"/>
        <v>2019-04-23</v>
      </c>
      <c r="G1067" s="6" t="str">
        <f t="shared" si="75"/>
        <v>1500</v>
      </c>
    </row>
    <row r="1068" spans="1:7">
      <c r="A1068" s="7">
        <v>1066</v>
      </c>
      <c r="B1068" s="5" t="s">
        <v>1063</v>
      </c>
      <c r="C1068" s="5" t="str">
        <f>"1914010000404488"</f>
        <v>1914010000404488</v>
      </c>
      <c r="D1068" s="5" t="s">
        <v>73</v>
      </c>
      <c r="E1068" s="5" t="s">
        <v>20</v>
      </c>
      <c r="F1068" s="5" t="str">
        <f t="shared" si="74"/>
        <v>2019-04-23</v>
      </c>
      <c r="G1068" s="6" t="str">
        <f t="shared" si="75"/>
        <v>1500</v>
      </c>
    </row>
    <row r="1069" spans="1:7">
      <c r="A1069" s="7">
        <v>1067</v>
      </c>
      <c r="B1069" s="5" t="s">
        <v>1064</v>
      </c>
      <c r="C1069" s="5" t="str">
        <f>"1914010000404489"</f>
        <v>1914010000404489</v>
      </c>
      <c r="D1069" s="5" t="s">
        <v>73</v>
      </c>
      <c r="E1069" s="5" t="s">
        <v>20</v>
      </c>
      <c r="F1069" s="5" t="str">
        <f t="shared" si="74"/>
        <v>2019-04-23</v>
      </c>
      <c r="G1069" s="6" t="str">
        <f t="shared" si="75"/>
        <v>1500</v>
      </c>
    </row>
    <row r="1070" spans="1:7">
      <c r="A1070" s="7">
        <v>1068</v>
      </c>
      <c r="B1070" s="5" t="s">
        <v>1065</v>
      </c>
      <c r="C1070" s="5" t="str">
        <f>"1914010000404490"</f>
        <v>1914010000404490</v>
      </c>
      <c r="D1070" s="5" t="s">
        <v>73</v>
      </c>
      <c r="E1070" s="5" t="s">
        <v>20</v>
      </c>
      <c r="F1070" s="5" t="str">
        <f t="shared" si="74"/>
        <v>2019-04-23</v>
      </c>
      <c r="G1070" s="6" t="str">
        <f t="shared" si="75"/>
        <v>1500</v>
      </c>
    </row>
    <row r="1071" spans="1:7">
      <c r="A1071" s="7">
        <v>1069</v>
      </c>
      <c r="B1071" s="5" t="s">
        <v>1066</v>
      </c>
      <c r="C1071" s="5" t="str">
        <f>"1914010000404491"</f>
        <v>1914010000404491</v>
      </c>
      <c r="D1071" s="5" t="s">
        <v>73</v>
      </c>
      <c r="E1071" s="5" t="s">
        <v>20</v>
      </c>
      <c r="F1071" s="5" t="str">
        <f t="shared" si="74"/>
        <v>2019-04-23</v>
      </c>
      <c r="G1071" s="6" t="str">
        <f t="shared" si="75"/>
        <v>1500</v>
      </c>
    </row>
    <row r="1072" spans="1:7">
      <c r="A1072" s="7">
        <v>1070</v>
      </c>
      <c r="B1072" s="5" t="s">
        <v>1067</v>
      </c>
      <c r="C1072" s="5" t="str">
        <f>"1914010000404492"</f>
        <v>1914010000404492</v>
      </c>
      <c r="D1072" s="5" t="s">
        <v>73</v>
      </c>
      <c r="E1072" s="5" t="s">
        <v>20</v>
      </c>
      <c r="F1072" s="5" t="str">
        <f t="shared" si="74"/>
        <v>2019-04-23</v>
      </c>
      <c r="G1072" s="6" t="str">
        <f t="shared" si="75"/>
        <v>1500</v>
      </c>
    </row>
    <row r="1073" spans="1:7">
      <c r="A1073" s="7">
        <v>1071</v>
      </c>
      <c r="B1073" s="5" t="s">
        <v>1068</v>
      </c>
      <c r="C1073" s="5" t="str">
        <f>"1914010000404493"</f>
        <v>1914010000404493</v>
      </c>
      <c r="D1073" s="5" t="s">
        <v>73</v>
      </c>
      <c r="E1073" s="5" t="s">
        <v>20</v>
      </c>
      <c r="F1073" s="5" t="str">
        <f t="shared" si="74"/>
        <v>2019-04-23</v>
      </c>
      <c r="G1073" s="6" t="str">
        <f t="shared" si="75"/>
        <v>1500</v>
      </c>
    </row>
    <row r="1074" spans="1:7">
      <c r="A1074" s="7">
        <v>1072</v>
      </c>
      <c r="B1074" s="5" t="s">
        <v>1069</v>
      </c>
      <c r="C1074" s="5" t="str">
        <f>"1914010000404494"</f>
        <v>1914010000404494</v>
      </c>
      <c r="D1074" s="5" t="s">
        <v>73</v>
      </c>
      <c r="E1074" s="5" t="s">
        <v>20</v>
      </c>
      <c r="F1074" s="5" t="str">
        <f t="shared" si="74"/>
        <v>2019-04-23</v>
      </c>
      <c r="G1074" s="6" t="str">
        <f t="shared" si="75"/>
        <v>1500</v>
      </c>
    </row>
    <row r="1075" spans="1:7">
      <c r="A1075" s="7">
        <v>1073</v>
      </c>
      <c r="B1075" s="5" t="s">
        <v>1070</v>
      </c>
      <c r="C1075" s="5" t="str">
        <f>"1914010000404495"</f>
        <v>1914010000404495</v>
      </c>
      <c r="D1075" s="5" t="s">
        <v>73</v>
      </c>
      <c r="E1075" s="5" t="s">
        <v>20</v>
      </c>
      <c r="F1075" s="5" t="str">
        <f t="shared" si="74"/>
        <v>2019-04-23</v>
      </c>
      <c r="G1075" s="6" t="str">
        <f t="shared" si="75"/>
        <v>1500</v>
      </c>
    </row>
    <row r="1076" spans="1:7">
      <c r="A1076" s="7">
        <v>1074</v>
      </c>
      <c r="B1076" s="5" t="s">
        <v>1071</v>
      </c>
      <c r="C1076" s="5" t="str">
        <f>"1914010000404496"</f>
        <v>1914010000404496</v>
      </c>
      <c r="D1076" s="5" t="s">
        <v>73</v>
      </c>
      <c r="E1076" s="5" t="s">
        <v>20</v>
      </c>
      <c r="F1076" s="5" t="str">
        <f t="shared" si="74"/>
        <v>2019-04-23</v>
      </c>
      <c r="G1076" s="6" t="str">
        <f t="shared" si="75"/>
        <v>1500</v>
      </c>
    </row>
    <row r="1077" spans="1:7">
      <c r="A1077" s="7">
        <v>1075</v>
      </c>
      <c r="B1077" s="5" t="s">
        <v>1072</v>
      </c>
      <c r="C1077" s="5" t="str">
        <f>"1914010000404497"</f>
        <v>1914010000404497</v>
      </c>
      <c r="D1077" s="5" t="s">
        <v>73</v>
      </c>
      <c r="E1077" s="5" t="s">
        <v>20</v>
      </c>
      <c r="F1077" s="5" t="str">
        <f t="shared" si="74"/>
        <v>2019-04-23</v>
      </c>
      <c r="G1077" s="6" t="str">
        <f t="shared" si="75"/>
        <v>1500</v>
      </c>
    </row>
    <row r="1078" spans="1:7">
      <c r="A1078" s="7">
        <v>1076</v>
      </c>
      <c r="B1078" s="5" t="s">
        <v>1073</v>
      </c>
      <c r="C1078" s="5" t="str">
        <f>"1914010000404498"</f>
        <v>1914010000404498</v>
      </c>
      <c r="D1078" s="5" t="s">
        <v>73</v>
      </c>
      <c r="E1078" s="5" t="s">
        <v>20</v>
      </c>
      <c r="F1078" s="5" t="str">
        <f t="shared" si="74"/>
        <v>2019-04-23</v>
      </c>
      <c r="G1078" s="6" t="str">
        <f t="shared" si="75"/>
        <v>1500</v>
      </c>
    </row>
    <row r="1079" spans="1:7">
      <c r="A1079" s="7">
        <v>1077</v>
      </c>
      <c r="B1079" s="5" t="s">
        <v>1074</v>
      </c>
      <c r="C1079" s="5" t="str">
        <f>"1914010000404499"</f>
        <v>1914010000404499</v>
      </c>
      <c r="D1079" s="5" t="s">
        <v>73</v>
      </c>
      <c r="E1079" s="5" t="s">
        <v>20</v>
      </c>
      <c r="F1079" s="5" t="str">
        <f t="shared" si="74"/>
        <v>2019-04-23</v>
      </c>
      <c r="G1079" s="6" t="str">
        <f t="shared" si="75"/>
        <v>1500</v>
      </c>
    </row>
    <row r="1080" spans="1:7">
      <c r="A1080" s="7">
        <v>1078</v>
      </c>
      <c r="B1080" s="5" t="s">
        <v>1075</v>
      </c>
      <c r="C1080" s="5" t="str">
        <f>"1914010000404500"</f>
        <v>1914010000404500</v>
      </c>
      <c r="D1080" s="5" t="s">
        <v>73</v>
      </c>
      <c r="E1080" s="5" t="s">
        <v>20</v>
      </c>
      <c r="F1080" s="5" t="str">
        <f t="shared" si="74"/>
        <v>2019-04-23</v>
      </c>
      <c r="G1080" s="6" t="str">
        <f t="shared" si="75"/>
        <v>1500</v>
      </c>
    </row>
    <row r="1081" spans="1:7">
      <c r="A1081" s="7">
        <v>1079</v>
      </c>
      <c r="B1081" s="5" t="s">
        <v>1076</v>
      </c>
      <c r="C1081" s="5" t="str">
        <f>"1914010000404501"</f>
        <v>1914010000404501</v>
      </c>
      <c r="D1081" s="5" t="s">
        <v>73</v>
      </c>
      <c r="E1081" s="5" t="s">
        <v>20</v>
      </c>
      <c r="F1081" s="5" t="str">
        <f t="shared" si="74"/>
        <v>2019-04-23</v>
      </c>
      <c r="G1081" s="6" t="str">
        <f t="shared" si="75"/>
        <v>1500</v>
      </c>
    </row>
    <row r="1082" spans="1:7">
      <c r="A1082" s="7">
        <v>1080</v>
      </c>
      <c r="B1082" s="5" t="s">
        <v>1077</v>
      </c>
      <c r="C1082" s="5" t="str">
        <f>"1914010000404502"</f>
        <v>1914010000404502</v>
      </c>
      <c r="D1082" s="5" t="s">
        <v>73</v>
      </c>
      <c r="E1082" s="5" t="s">
        <v>20</v>
      </c>
      <c r="F1082" s="5" t="str">
        <f t="shared" si="74"/>
        <v>2019-04-23</v>
      </c>
      <c r="G1082" s="6" t="str">
        <f t="shared" si="75"/>
        <v>1500</v>
      </c>
    </row>
    <row r="1083" spans="1:7">
      <c r="A1083" s="7">
        <v>1081</v>
      </c>
      <c r="B1083" s="5" t="s">
        <v>1078</v>
      </c>
      <c r="C1083" s="5" t="str">
        <f>"1914010000404503"</f>
        <v>1914010000404503</v>
      </c>
      <c r="D1083" s="5" t="s">
        <v>73</v>
      </c>
      <c r="E1083" s="5" t="s">
        <v>20</v>
      </c>
      <c r="F1083" s="5" t="str">
        <f t="shared" si="74"/>
        <v>2019-04-23</v>
      </c>
      <c r="G1083" s="6" t="str">
        <f t="shared" si="75"/>
        <v>1500</v>
      </c>
    </row>
    <row r="1084" spans="1:7">
      <c r="A1084" s="7">
        <v>1082</v>
      </c>
      <c r="B1084" s="5" t="s">
        <v>1079</v>
      </c>
      <c r="C1084" s="5" t="str">
        <f>"1914010000404504"</f>
        <v>1914010000404504</v>
      </c>
      <c r="D1084" s="5" t="s">
        <v>73</v>
      </c>
      <c r="E1084" s="5" t="s">
        <v>20</v>
      </c>
      <c r="F1084" s="5" t="str">
        <f t="shared" si="74"/>
        <v>2019-04-23</v>
      </c>
      <c r="G1084" s="6" t="str">
        <f t="shared" si="75"/>
        <v>1500</v>
      </c>
    </row>
    <row r="1085" spans="1:7">
      <c r="A1085" s="7">
        <v>1083</v>
      </c>
      <c r="B1085" s="5" t="s">
        <v>1080</v>
      </c>
      <c r="C1085" s="5" t="str">
        <f>"1914010000404505"</f>
        <v>1914010000404505</v>
      </c>
      <c r="D1085" s="5" t="s">
        <v>73</v>
      </c>
      <c r="E1085" s="5" t="s">
        <v>20</v>
      </c>
      <c r="F1085" s="5" t="str">
        <f t="shared" si="74"/>
        <v>2019-04-23</v>
      </c>
      <c r="G1085" s="6" t="str">
        <f t="shared" si="75"/>
        <v>1500</v>
      </c>
    </row>
    <row r="1086" spans="1:7">
      <c r="A1086" s="7">
        <v>1084</v>
      </c>
      <c r="B1086" s="5" t="s">
        <v>1081</v>
      </c>
      <c r="C1086" s="5" t="str">
        <f>"1914010000404506"</f>
        <v>1914010000404506</v>
      </c>
      <c r="D1086" s="5" t="s">
        <v>73</v>
      </c>
      <c r="E1086" s="5" t="s">
        <v>20</v>
      </c>
      <c r="F1086" s="5" t="str">
        <f t="shared" si="74"/>
        <v>2019-04-23</v>
      </c>
      <c r="G1086" s="6" t="str">
        <f t="shared" si="75"/>
        <v>1500</v>
      </c>
    </row>
    <row r="1087" spans="1:7">
      <c r="A1087" s="7">
        <v>1085</v>
      </c>
      <c r="B1087" s="5" t="s">
        <v>1082</v>
      </c>
      <c r="C1087" s="5" t="str">
        <f>"1914010000404507"</f>
        <v>1914010000404507</v>
      </c>
      <c r="D1087" s="5" t="s">
        <v>73</v>
      </c>
      <c r="E1087" s="5" t="s">
        <v>20</v>
      </c>
      <c r="F1087" s="5" t="str">
        <f t="shared" si="74"/>
        <v>2019-04-23</v>
      </c>
      <c r="G1087" s="6" t="str">
        <f t="shared" si="75"/>
        <v>1500</v>
      </c>
    </row>
    <row r="1088" spans="1:7">
      <c r="A1088" s="7">
        <v>1086</v>
      </c>
      <c r="B1088" s="5" t="s">
        <v>1083</v>
      </c>
      <c r="C1088" s="5" t="str">
        <f>"1914010000404508"</f>
        <v>1914010000404508</v>
      </c>
      <c r="D1088" s="5" t="s">
        <v>73</v>
      </c>
      <c r="E1088" s="5" t="s">
        <v>20</v>
      </c>
      <c r="F1088" s="5" t="str">
        <f t="shared" si="74"/>
        <v>2019-04-23</v>
      </c>
      <c r="G1088" s="6" t="str">
        <f t="shared" si="75"/>
        <v>1500</v>
      </c>
    </row>
    <row r="1089" spans="1:7">
      <c r="A1089" s="7">
        <v>1087</v>
      </c>
      <c r="B1089" s="5" t="s">
        <v>1084</v>
      </c>
      <c r="C1089" s="5" t="str">
        <f>"1914010000404509"</f>
        <v>1914010000404509</v>
      </c>
      <c r="D1089" s="5" t="s">
        <v>73</v>
      </c>
      <c r="E1089" s="5" t="s">
        <v>20</v>
      </c>
      <c r="F1089" s="5" t="str">
        <f t="shared" si="74"/>
        <v>2019-04-23</v>
      </c>
      <c r="G1089" s="6" t="str">
        <f t="shared" si="75"/>
        <v>1500</v>
      </c>
    </row>
    <row r="1090" spans="1:7">
      <c r="A1090" s="7">
        <v>1088</v>
      </c>
      <c r="B1090" s="5" t="s">
        <v>1085</v>
      </c>
      <c r="C1090" s="5" t="str">
        <f>"1914010000404510"</f>
        <v>1914010000404510</v>
      </c>
      <c r="D1090" s="5" t="s">
        <v>73</v>
      </c>
      <c r="E1090" s="5" t="s">
        <v>20</v>
      </c>
      <c r="F1090" s="5" t="str">
        <f t="shared" si="74"/>
        <v>2019-04-23</v>
      </c>
      <c r="G1090" s="6" t="str">
        <f t="shared" si="75"/>
        <v>1500</v>
      </c>
    </row>
    <row r="1091" spans="1:7">
      <c r="A1091" s="7">
        <v>1089</v>
      </c>
      <c r="B1091" s="5" t="s">
        <v>1086</v>
      </c>
      <c r="C1091" s="5" t="str">
        <f>"1914010000404512"</f>
        <v>1914010000404512</v>
      </c>
      <c r="D1091" s="5" t="s">
        <v>73</v>
      </c>
      <c r="E1091" s="5" t="s">
        <v>20</v>
      </c>
      <c r="F1091" s="5" t="str">
        <f t="shared" si="74"/>
        <v>2019-04-23</v>
      </c>
      <c r="G1091" s="6" t="str">
        <f t="shared" si="75"/>
        <v>1500</v>
      </c>
    </row>
    <row r="1092" spans="1:7">
      <c r="A1092" s="7">
        <v>1090</v>
      </c>
      <c r="B1092" s="5" t="s">
        <v>1087</v>
      </c>
      <c r="C1092" s="5" t="str">
        <f>"1914010000404513"</f>
        <v>1914010000404513</v>
      </c>
      <c r="D1092" s="5" t="s">
        <v>73</v>
      </c>
      <c r="E1092" s="5" t="s">
        <v>20</v>
      </c>
      <c r="F1092" s="5" t="str">
        <f t="shared" si="74"/>
        <v>2019-04-23</v>
      </c>
      <c r="G1092" s="6" t="str">
        <f t="shared" si="75"/>
        <v>1500</v>
      </c>
    </row>
    <row r="1093" spans="1:7">
      <c r="A1093" s="7">
        <v>1091</v>
      </c>
      <c r="B1093" s="5" t="s">
        <v>1088</v>
      </c>
      <c r="C1093" s="5" t="str">
        <f>"1914010000404514"</f>
        <v>1914010000404514</v>
      </c>
      <c r="D1093" s="5" t="s">
        <v>73</v>
      </c>
      <c r="E1093" s="5" t="s">
        <v>20</v>
      </c>
      <c r="F1093" s="5" t="str">
        <f t="shared" si="74"/>
        <v>2019-04-23</v>
      </c>
      <c r="G1093" s="6" t="str">
        <f t="shared" si="75"/>
        <v>1500</v>
      </c>
    </row>
    <row r="1094" spans="1:7">
      <c r="A1094" s="7">
        <v>1092</v>
      </c>
      <c r="B1094" s="5" t="s">
        <v>1089</v>
      </c>
      <c r="C1094" s="5" t="str">
        <f>"1914010000404515"</f>
        <v>1914010000404515</v>
      </c>
      <c r="D1094" s="5" t="s">
        <v>73</v>
      </c>
      <c r="E1094" s="5" t="s">
        <v>20</v>
      </c>
      <c r="F1094" s="5" t="str">
        <f t="shared" si="74"/>
        <v>2019-04-23</v>
      </c>
      <c r="G1094" s="6" t="str">
        <f t="shared" si="75"/>
        <v>1500</v>
      </c>
    </row>
    <row r="1095" spans="1:7">
      <c r="A1095" s="7">
        <v>1093</v>
      </c>
      <c r="B1095" s="5" t="s">
        <v>1090</v>
      </c>
      <c r="C1095" s="5" t="str">
        <f>"1914010000404516"</f>
        <v>1914010000404516</v>
      </c>
      <c r="D1095" s="5" t="s">
        <v>73</v>
      </c>
      <c r="E1095" s="5" t="s">
        <v>20</v>
      </c>
      <c r="F1095" s="5" t="str">
        <f t="shared" si="74"/>
        <v>2019-04-23</v>
      </c>
      <c r="G1095" s="6" t="str">
        <f t="shared" si="75"/>
        <v>1500</v>
      </c>
    </row>
    <row r="1096" spans="1:7">
      <c r="A1096" s="7">
        <v>1094</v>
      </c>
      <c r="B1096" s="5" t="s">
        <v>1091</v>
      </c>
      <c r="C1096" s="5" t="str">
        <f>"1914010000404517"</f>
        <v>1914010000404517</v>
      </c>
      <c r="D1096" s="5" t="s">
        <v>73</v>
      </c>
      <c r="E1096" s="5" t="s">
        <v>20</v>
      </c>
      <c r="F1096" s="5" t="str">
        <f t="shared" si="74"/>
        <v>2019-04-23</v>
      </c>
      <c r="G1096" s="6" t="str">
        <f t="shared" si="75"/>
        <v>1500</v>
      </c>
    </row>
    <row r="1097" spans="1:7">
      <c r="A1097" s="7">
        <v>1095</v>
      </c>
      <c r="B1097" s="5" t="s">
        <v>1092</v>
      </c>
      <c r="C1097" s="5" t="str">
        <f>"1914010000404518"</f>
        <v>1914010000404518</v>
      </c>
      <c r="D1097" s="5" t="s">
        <v>73</v>
      </c>
      <c r="E1097" s="5" t="s">
        <v>20</v>
      </c>
      <c r="F1097" s="5" t="str">
        <f t="shared" si="74"/>
        <v>2019-04-23</v>
      </c>
      <c r="G1097" s="6" t="str">
        <f t="shared" si="75"/>
        <v>1500</v>
      </c>
    </row>
    <row r="1098" spans="1:7">
      <c r="A1098" s="7">
        <v>1096</v>
      </c>
      <c r="B1098" s="5" t="s">
        <v>1093</v>
      </c>
      <c r="C1098" s="5" t="str">
        <f>"1914010000404519"</f>
        <v>1914010000404519</v>
      </c>
      <c r="D1098" s="5" t="s">
        <v>73</v>
      </c>
      <c r="E1098" s="5" t="s">
        <v>20</v>
      </c>
      <c r="F1098" s="5" t="str">
        <f t="shared" si="74"/>
        <v>2019-04-23</v>
      </c>
      <c r="G1098" s="6" t="str">
        <f t="shared" si="75"/>
        <v>1500</v>
      </c>
    </row>
    <row r="1099" spans="1:7">
      <c r="A1099" s="7">
        <v>1097</v>
      </c>
      <c r="B1099" s="5" t="s">
        <v>1094</v>
      </c>
      <c r="C1099" s="5" t="str">
        <f>"1914010000404520"</f>
        <v>1914010000404520</v>
      </c>
      <c r="D1099" s="5" t="s">
        <v>73</v>
      </c>
      <c r="E1099" s="5" t="s">
        <v>20</v>
      </c>
      <c r="F1099" s="5" t="str">
        <f t="shared" si="74"/>
        <v>2019-04-23</v>
      </c>
      <c r="G1099" s="6" t="str">
        <f t="shared" ref="G1099:G1131" si="76">"1500"</f>
        <v>1500</v>
      </c>
    </row>
    <row r="1100" spans="1:7">
      <c r="A1100" s="7">
        <v>1098</v>
      </c>
      <c r="B1100" s="5" t="s">
        <v>1095</v>
      </c>
      <c r="C1100" s="5" t="str">
        <f>"1914010000404521"</f>
        <v>1914010000404521</v>
      </c>
      <c r="D1100" s="5" t="s">
        <v>73</v>
      </c>
      <c r="E1100" s="5" t="s">
        <v>20</v>
      </c>
      <c r="F1100" s="5" t="str">
        <f t="shared" si="74"/>
        <v>2019-04-23</v>
      </c>
      <c r="G1100" s="6" t="str">
        <f t="shared" si="76"/>
        <v>1500</v>
      </c>
    </row>
    <row r="1101" spans="1:7">
      <c r="A1101" s="7">
        <v>1099</v>
      </c>
      <c r="B1101" s="5" t="s">
        <v>1096</v>
      </c>
      <c r="C1101" s="5" t="str">
        <f>"1914010000404522"</f>
        <v>1914010000404522</v>
      </c>
      <c r="D1101" s="5" t="s">
        <v>73</v>
      </c>
      <c r="E1101" s="5" t="s">
        <v>20</v>
      </c>
      <c r="F1101" s="5" t="str">
        <f t="shared" si="74"/>
        <v>2019-04-23</v>
      </c>
      <c r="G1101" s="6" t="str">
        <f t="shared" si="76"/>
        <v>1500</v>
      </c>
    </row>
    <row r="1102" spans="1:7">
      <c r="A1102" s="7">
        <v>1100</v>
      </c>
      <c r="B1102" s="5" t="s">
        <v>1097</v>
      </c>
      <c r="C1102" s="5" t="str">
        <f>"1914010000404523"</f>
        <v>1914010000404523</v>
      </c>
      <c r="D1102" s="5" t="s">
        <v>73</v>
      </c>
      <c r="E1102" s="5" t="s">
        <v>20</v>
      </c>
      <c r="F1102" s="5" t="str">
        <f t="shared" si="74"/>
        <v>2019-04-23</v>
      </c>
      <c r="G1102" s="6" t="str">
        <f t="shared" si="76"/>
        <v>1500</v>
      </c>
    </row>
    <row r="1103" spans="1:7">
      <c r="A1103" s="7">
        <v>1101</v>
      </c>
      <c r="B1103" s="5" t="s">
        <v>1098</v>
      </c>
      <c r="C1103" s="5" t="str">
        <f>"1914010000404524"</f>
        <v>1914010000404524</v>
      </c>
      <c r="D1103" s="5" t="s">
        <v>73</v>
      </c>
      <c r="E1103" s="5" t="s">
        <v>20</v>
      </c>
      <c r="F1103" s="5" t="str">
        <f t="shared" si="74"/>
        <v>2019-04-23</v>
      </c>
      <c r="G1103" s="6" t="str">
        <f t="shared" si="76"/>
        <v>1500</v>
      </c>
    </row>
    <row r="1104" spans="1:7">
      <c r="A1104" s="7">
        <v>1102</v>
      </c>
      <c r="B1104" s="5" t="s">
        <v>1099</v>
      </c>
      <c r="C1104" s="5" t="str">
        <f>"1914010000404525"</f>
        <v>1914010000404525</v>
      </c>
      <c r="D1104" s="5" t="s">
        <v>73</v>
      </c>
      <c r="E1104" s="5" t="s">
        <v>20</v>
      </c>
      <c r="F1104" s="5" t="str">
        <f t="shared" si="74"/>
        <v>2019-04-23</v>
      </c>
      <c r="G1104" s="6" t="str">
        <f t="shared" si="76"/>
        <v>1500</v>
      </c>
    </row>
    <row r="1105" spans="1:7">
      <c r="A1105" s="7">
        <v>1103</v>
      </c>
      <c r="B1105" s="5" t="s">
        <v>1100</v>
      </c>
      <c r="C1105" s="5" t="str">
        <f>"1914010000404526"</f>
        <v>1914010000404526</v>
      </c>
      <c r="D1105" s="5" t="s">
        <v>73</v>
      </c>
      <c r="E1105" s="5" t="s">
        <v>20</v>
      </c>
      <c r="F1105" s="5" t="str">
        <f t="shared" si="74"/>
        <v>2019-04-23</v>
      </c>
      <c r="G1105" s="6" t="str">
        <f t="shared" si="76"/>
        <v>1500</v>
      </c>
    </row>
    <row r="1106" spans="1:7">
      <c r="A1106" s="7">
        <v>1104</v>
      </c>
      <c r="B1106" s="5" t="s">
        <v>1101</v>
      </c>
      <c r="C1106" s="5" t="str">
        <f>"1914010000404527"</f>
        <v>1914010000404527</v>
      </c>
      <c r="D1106" s="5" t="s">
        <v>73</v>
      </c>
      <c r="E1106" s="5" t="s">
        <v>20</v>
      </c>
      <c r="F1106" s="5" t="str">
        <f t="shared" si="74"/>
        <v>2019-04-23</v>
      </c>
      <c r="G1106" s="6" t="str">
        <f t="shared" si="76"/>
        <v>1500</v>
      </c>
    </row>
    <row r="1107" spans="1:7">
      <c r="A1107" s="7">
        <v>1105</v>
      </c>
      <c r="B1107" s="5" t="s">
        <v>1102</v>
      </c>
      <c r="C1107" s="5" t="str">
        <f>"1914010000404528"</f>
        <v>1914010000404528</v>
      </c>
      <c r="D1107" s="5" t="s">
        <v>73</v>
      </c>
      <c r="E1107" s="5" t="s">
        <v>20</v>
      </c>
      <c r="F1107" s="5" t="str">
        <f t="shared" si="74"/>
        <v>2019-04-23</v>
      </c>
      <c r="G1107" s="6" t="str">
        <f t="shared" si="76"/>
        <v>1500</v>
      </c>
    </row>
    <row r="1108" spans="1:7">
      <c r="A1108" s="7">
        <v>1106</v>
      </c>
      <c r="B1108" s="5" t="s">
        <v>1103</v>
      </c>
      <c r="C1108" s="5" t="str">
        <f>"1914010000404529"</f>
        <v>1914010000404529</v>
      </c>
      <c r="D1108" s="5" t="s">
        <v>73</v>
      </c>
      <c r="E1108" s="5" t="s">
        <v>20</v>
      </c>
      <c r="F1108" s="5" t="str">
        <f t="shared" si="74"/>
        <v>2019-04-23</v>
      </c>
      <c r="G1108" s="6" t="str">
        <f t="shared" si="76"/>
        <v>1500</v>
      </c>
    </row>
    <row r="1109" spans="1:7">
      <c r="A1109" s="7">
        <v>1107</v>
      </c>
      <c r="B1109" s="5" t="s">
        <v>1104</v>
      </c>
      <c r="C1109" s="5" t="str">
        <f>"1914010000404530"</f>
        <v>1914010000404530</v>
      </c>
      <c r="D1109" s="5" t="s">
        <v>73</v>
      </c>
      <c r="E1109" s="5" t="s">
        <v>20</v>
      </c>
      <c r="F1109" s="5" t="str">
        <f t="shared" si="74"/>
        <v>2019-04-23</v>
      </c>
      <c r="G1109" s="6" t="str">
        <f t="shared" si="76"/>
        <v>1500</v>
      </c>
    </row>
    <row r="1110" spans="1:7">
      <c r="A1110" s="7">
        <v>1108</v>
      </c>
      <c r="B1110" s="5" t="s">
        <v>1105</v>
      </c>
      <c r="C1110" s="5" t="str">
        <f>"1914010000404531"</f>
        <v>1914010000404531</v>
      </c>
      <c r="D1110" s="5" t="s">
        <v>73</v>
      </c>
      <c r="E1110" s="5" t="s">
        <v>20</v>
      </c>
      <c r="F1110" s="5" t="str">
        <f t="shared" si="74"/>
        <v>2019-04-23</v>
      </c>
      <c r="G1110" s="6" t="str">
        <f t="shared" si="76"/>
        <v>1500</v>
      </c>
    </row>
    <row r="1111" spans="1:7">
      <c r="A1111" s="7">
        <v>1109</v>
      </c>
      <c r="B1111" s="5" t="s">
        <v>1106</v>
      </c>
      <c r="C1111" s="5" t="str">
        <f>"1914010000404532"</f>
        <v>1914010000404532</v>
      </c>
      <c r="D1111" s="5" t="s">
        <v>73</v>
      </c>
      <c r="E1111" s="5" t="s">
        <v>20</v>
      </c>
      <c r="F1111" s="5" t="str">
        <f t="shared" si="74"/>
        <v>2019-04-23</v>
      </c>
      <c r="G1111" s="6" t="str">
        <f t="shared" si="76"/>
        <v>1500</v>
      </c>
    </row>
    <row r="1112" spans="1:7">
      <c r="A1112" s="7">
        <v>1110</v>
      </c>
      <c r="B1112" s="5" t="s">
        <v>1107</v>
      </c>
      <c r="C1112" s="5" t="str">
        <f>"1914010000404533"</f>
        <v>1914010000404533</v>
      </c>
      <c r="D1112" s="5" t="s">
        <v>73</v>
      </c>
      <c r="E1112" s="5" t="s">
        <v>20</v>
      </c>
      <c r="F1112" s="5" t="str">
        <f t="shared" si="74"/>
        <v>2019-04-23</v>
      </c>
      <c r="G1112" s="6" t="str">
        <f t="shared" si="76"/>
        <v>1500</v>
      </c>
    </row>
    <row r="1113" spans="1:7">
      <c r="A1113" s="7">
        <v>1111</v>
      </c>
      <c r="B1113" s="5" t="s">
        <v>1108</v>
      </c>
      <c r="C1113" s="5" t="str">
        <f>"1914010000404534"</f>
        <v>1914010000404534</v>
      </c>
      <c r="D1113" s="5" t="s">
        <v>73</v>
      </c>
      <c r="E1113" s="5" t="s">
        <v>20</v>
      </c>
      <c r="F1113" s="5" t="str">
        <f t="shared" si="74"/>
        <v>2019-04-23</v>
      </c>
      <c r="G1113" s="6" t="str">
        <f t="shared" si="76"/>
        <v>1500</v>
      </c>
    </row>
    <row r="1114" spans="1:7">
      <c r="A1114" s="7">
        <v>1112</v>
      </c>
      <c r="B1114" s="5" t="s">
        <v>1109</v>
      </c>
      <c r="C1114" s="5" t="str">
        <f>"1914010000404535"</f>
        <v>1914010000404535</v>
      </c>
      <c r="D1114" s="5" t="s">
        <v>73</v>
      </c>
      <c r="E1114" s="5" t="s">
        <v>20</v>
      </c>
      <c r="F1114" s="5" t="str">
        <f t="shared" si="74"/>
        <v>2019-04-23</v>
      </c>
      <c r="G1114" s="6" t="str">
        <f t="shared" si="76"/>
        <v>1500</v>
      </c>
    </row>
    <row r="1115" spans="1:7">
      <c r="A1115" s="7">
        <v>1113</v>
      </c>
      <c r="B1115" s="5" t="s">
        <v>1110</v>
      </c>
      <c r="C1115" s="5" t="str">
        <f>"1914010000404536"</f>
        <v>1914010000404536</v>
      </c>
      <c r="D1115" s="5" t="s">
        <v>73</v>
      </c>
      <c r="E1115" s="5" t="s">
        <v>20</v>
      </c>
      <c r="F1115" s="5" t="str">
        <f t="shared" si="74"/>
        <v>2019-04-23</v>
      </c>
      <c r="G1115" s="6" t="str">
        <f t="shared" si="76"/>
        <v>1500</v>
      </c>
    </row>
    <row r="1116" spans="1:7">
      <c r="A1116" s="7">
        <v>1114</v>
      </c>
      <c r="B1116" s="5" t="s">
        <v>1111</v>
      </c>
      <c r="C1116" s="5" t="str">
        <f>"1914010000404537"</f>
        <v>1914010000404537</v>
      </c>
      <c r="D1116" s="5" t="s">
        <v>73</v>
      </c>
      <c r="E1116" s="5" t="s">
        <v>20</v>
      </c>
      <c r="F1116" s="5" t="str">
        <f t="shared" si="74"/>
        <v>2019-04-23</v>
      </c>
      <c r="G1116" s="6" t="str">
        <f t="shared" si="76"/>
        <v>1500</v>
      </c>
    </row>
    <row r="1117" spans="1:7">
      <c r="A1117" s="7">
        <v>1115</v>
      </c>
      <c r="B1117" s="5" t="s">
        <v>1112</v>
      </c>
      <c r="C1117" s="5" t="str">
        <f>"1914010000404538"</f>
        <v>1914010000404538</v>
      </c>
      <c r="D1117" s="5" t="s">
        <v>73</v>
      </c>
      <c r="E1117" s="5" t="s">
        <v>20</v>
      </c>
      <c r="F1117" s="5" t="str">
        <f t="shared" si="74"/>
        <v>2019-04-23</v>
      </c>
      <c r="G1117" s="6" t="str">
        <f t="shared" si="76"/>
        <v>1500</v>
      </c>
    </row>
    <row r="1118" spans="1:7">
      <c r="A1118" s="7">
        <v>1116</v>
      </c>
      <c r="B1118" s="5" t="s">
        <v>1113</v>
      </c>
      <c r="C1118" s="5" t="str">
        <f>"1914010000404539"</f>
        <v>1914010000404539</v>
      </c>
      <c r="D1118" s="5" t="s">
        <v>73</v>
      </c>
      <c r="E1118" s="5" t="s">
        <v>20</v>
      </c>
      <c r="F1118" s="5" t="str">
        <f t="shared" si="74"/>
        <v>2019-04-23</v>
      </c>
      <c r="G1118" s="6" t="str">
        <f t="shared" si="76"/>
        <v>1500</v>
      </c>
    </row>
    <row r="1119" spans="1:7">
      <c r="A1119" s="7">
        <v>1117</v>
      </c>
      <c r="B1119" s="5" t="s">
        <v>1114</v>
      </c>
      <c r="C1119" s="5" t="str">
        <f>"1914010000404540"</f>
        <v>1914010000404540</v>
      </c>
      <c r="D1119" s="5" t="s">
        <v>73</v>
      </c>
      <c r="E1119" s="5" t="s">
        <v>20</v>
      </c>
      <c r="F1119" s="5" t="str">
        <f t="shared" si="74"/>
        <v>2019-04-23</v>
      </c>
      <c r="G1119" s="6" t="str">
        <f t="shared" si="76"/>
        <v>1500</v>
      </c>
    </row>
    <row r="1120" spans="1:7">
      <c r="A1120" s="7">
        <v>1118</v>
      </c>
      <c r="B1120" s="5" t="s">
        <v>1115</v>
      </c>
      <c r="C1120" s="5" t="str">
        <f>"1914010000404541"</f>
        <v>1914010000404541</v>
      </c>
      <c r="D1120" s="5" t="s">
        <v>73</v>
      </c>
      <c r="E1120" s="5" t="s">
        <v>20</v>
      </c>
      <c r="F1120" s="5" t="str">
        <f t="shared" si="74"/>
        <v>2019-04-23</v>
      </c>
      <c r="G1120" s="6" t="str">
        <f t="shared" si="76"/>
        <v>1500</v>
      </c>
    </row>
    <row r="1121" spans="1:7">
      <c r="A1121" s="7">
        <v>1119</v>
      </c>
      <c r="B1121" s="5" t="s">
        <v>1116</v>
      </c>
      <c r="C1121" s="5" t="str">
        <f>"1914010000404542"</f>
        <v>1914010000404542</v>
      </c>
      <c r="D1121" s="5" t="s">
        <v>73</v>
      </c>
      <c r="E1121" s="5" t="s">
        <v>20</v>
      </c>
      <c r="F1121" s="5" t="str">
        <f t="shared" si="74"/>
        <v>2019-04-23</v>
      </c>
      <c r="G1121" s="6" t="str">
        <f t="shared" si="76"/>
        <v>1500</v>
      </c>
    </row>
    <row r="1122" spans="1:7">
      <c r="A1122" s="7">
        <v>1120</v>
      </c>
      <c r="B1122" s="5" t="s">
        <v>1117</v>
      </c>
      <c r="C1122" s="5" t="str">
        <f>"1914010000404543"</f>
        <v>1914010000404543</v>
      </c>
      <c r="D1122" s="5" t="s">
        <v>73</v>
      </c>
      <c r="E1122" s="5" t="s">
        <v>20</v>
      </c>
      <c r="F1122" s="5" t="str">
        <f t="shared" si="74"/>
        <v>2019-04-23</v>
      </c>
      <c r="G1122" s="6" t="str">
        <f t="shared" si="76"/>
        <v>1500</v>
      </c>
    </row>
    <row r="1123" spans="1:7">
      <c r="A1123" s="7">
        <v>1121</v>
      </c>
      <c r="B1123" s="5" t="s">
        <v>1118</v>
      </c>
      <c r="C1123" s="5" t="str">
        <f>"1914010000404544"</f>
        <v>1914010000404544</v>
      </c>
      <c r="D1123" s="5" t="s">
        <v>73</v>
      </c>
      <c r="E1123" s="5" t="s">
        <v>20</v>
      </c>
      <c r="F1123" s="5" t="str">
        <f t="shared" si="74"/>
        <v>2019-04-23</v>
      </c>
      <c r="G1123" s="6" t="str">
        <f t="shared" si="76"/>
        <v>1500</v>
      </c>
    </row>
    <row r="1124" spans="1:7">
      <c r="A1124" s="7">
        <v>1122</v>
      </c>
      <c r="B1124" s="5" t="s">
        <v>1119</v>
      </c>
      <c r="C1124" s="5" t="str">
        <f>"1914010000404545"</f>
        <v>1914010000404545</v>
      </c>
      <c r="D1124" s="5" t="s">
        <v>73</v>
      </c>
      <c r="E1124" s="5" t="s">
        <v>20</v>
      </c>
      <c r="F1124" s="5" t="str">
        <f t="shared" si="74"/>
        <v>2019-04-23</v>
      </c>
      <c r="G1124" s="6" t="str">
        <f t="shared" si="76"/>
        <v>1500</v>
      </c>
    </row>
    <row r="1125" spans="1:7">
      <c r="A1125" s="7">
        <v>1123</v>
      </c>
      <c r="B1125" s="5" t="s">
        <v>1120</v>
      </c>
      <c r="C1125" s="5" t="str">
        <f>"1914010000404546"</f>
        <v>1914010000404546</v>
      </c>
      <c r="D1125" s="5" t="s">
        <v>73</v>
      </c>
      <c r="E1125" s="5" t="s">
        <v>20</v>
      </c>
      <c r="F1125" s="5" t="str">
        <f t="shared" ref="F1125:F1131" si="77">"2019-04-23"</f>
        <v>2019-04-23</v>
      </c>
      <c r="G1125" s="6" t="str">
        <f t="shared" si="76"/>
        <v>1500</v>
      </c>
    </row>
    <row r="1126" spans="1:7">
      <c r="A1126" s="7">
        <v>1124</v>
      </c>
      <c r="B1126" s="5" t="s">
        <v>1121</v>
      </c>
      <c r="C1126" s="5" t="str">
        <f>"1914010000404547"</f>
        <v>1914010000404547</v>
      </c>
      <c r="D1126" s="5" t="s">
        <v>73</v>
      </c>
      <c r="E1126" s="5" t="s">
        <v>20</v>
      </c>
      <c r="F1126" s="5" t="str">
        <f t="shared" si="77"/>
        <v>2019-04-23</v>
      </c>
      <c r="G1126" s="6" t="str">
        <f t="shared" si="76"/>
        <v>1500</v>
      </c>
    </row>
    <row r="1127" spans="1:7">
      <c r="A1127" s="7">
        <v>1125</v>
      </c>
      <c r="B1127" s="5" t="s">
        <v>1122</v>
      </c>
      <c r="C1127" s="5" t="str">
        <f>"1914010000402096"</f>
        <v>1914010000402096</v>
      </c>
      <c r="D1127" s="5" t="s">
        <v>26</v>
      </c>
      <c r="E1127" s="5" t="s">
        <v>20</v>
      </c>
      <c r="F1127" s="5" t="str">
        <f>"2019-03-20"</f>
        <v>2019-03-20</v>
      </c>
      <c r="G1127" s="6" t="str">
        <f t="shared" si="76"/>
        <v>1500</v>
      </c>
    </row>
    <row r="1128" spans="1:7">
      <c r="A1128" s="7">
        <v>1126</v>
      </c>
      <c r="B1128" s="5" t="s">
        <v>1123</v>
      </c>
      <c r="C1128" s="5" t="str">
        <f>"1914012132400026"</f>
        <v>1914012132400026</v>
      </c>
      <c r="D1128" s="5" t="s">
        <v>26</v>
      </c>
      <c r="E1128" s="5" t="s">
        <v>20</v>
      </c>
      <c r="F1128" s="5" t="str">
        <f>"2019-02-01"</f>
        <v>2019-02-01</v>
      </c>
      <c r="G1128" s="6" t="str">
        <f t="shared" si="76"/>
        <v>1500</v>
      </c>
    </row>
    <row r="1129" spans="1:7">
      <c r="A1129" s="7">
        <v>1127</v>
      </c>
      <c r="B1129" s="5" t="s">
        <v>1124</v>
      </c>
      <c r="C1129" s="5" t="str">
        <f>"1914010000404561"</f>
        <v>1914010000404561</v>
      </c>
      <c r="D1129" s="5" t="s">
        <v>73</v>
      </c>
      <c r="E1129" s="5" t="s">
        <v>20</v>
      </c>
      <c r="F1129" s="5" t="str">
        <f t="shared" si="77"/>
        <v>2019-04-23</v>
      </c>
      <c r="G1129" s="6" t="str">
        <f t="shared" si="76"/>
        <v>1500</v>
      </c>
    </row>
    <row r="1130" spans="1:7">
      <c r="A1130" s="7">
        <v>1128</v>
      </c>
      <c r="B1130" s="5" t="s">
        <v>1125</v>
      </c>
      <c r="C1130" s="5" t="str">
        <f>"1914010000404563"</f>
        <v>1914010000404563</v>
      </c>
      <c r="D1130" s="5" t="s">
        <v>73</v>
      </c>
      <c r="E1130" s="5" t="s">
        <v>20</v>
      </c>
      <c r="F1130" s="5" t="str">
        <f t="shared" si="77"/>
        <v>2019-04-23</v>
      </c>
      <c r="G1130" s="6" t="str">
        <f t="shared" si="76"/>
        <v>1500</v>
      </c>
    </row>
    <row r="1131" spans="1:7">
      <c r="A1131" s="7">
        <v>1129</v>
      </c>
      <c r="B1131" s="5" t="s">
        <v>1126</v>
      </c>
      <c r="C1131" s="5" t="str">
        <f>"1914010000404567"</f>
        <v>1914010000404567</v>
      </c>
      <c r="D1131" s="5" t="s">
        <v>73</v>
      </c>
      <c r="E1131" s="5" t="s">
        <v>20</v>
      </c>
      <c r="F1131" s="5" t="str">
        <f t="shared" si="77"/>
        <v>2019-04-23</v>
      </c>
      <c r="G1131" s="6" t="str">
        <f t="shared" si="76"/>
        <v>1500</v>
      </c>
    </row>
    <row r="1132" spans="1:7">
      <c r="A1132" s="7">
        <v>1130</v>
      </c>
      <c r="B1132" s="5" t="s">
        <v>331</v>
      </c>
      <c r="C1132" s="5" t="str">
        <f>"1914000000300823"</f>
        <v>1914000000300823</v>
      </c>
      <c r="D1132" s="5" t="s">
        <v>777</v>
      </c>
      <c r="E1132" s="5" t="s">
        <v>702</v>
      </c>
      <c r="F1132" s="5" t="str">
        <f>"2019-05-23"</f>
        <v>2019-05-23</v>
      </c>
      <c r="G1132" s="6" t="str">
        <f t="shared" ref="G1132:G1154" si="78">"2000"</f>
        <v>2000</v>
      </c>
    </row>
    <row r="1133" spans="1:7">
      <c r="A1133" s="7">
        <v>1131</v>
      </c>
      <c r="B1133" s="5" t="s">
        <v>1127</v>
      </c>
      <c r="C1133" s="5" t="str">
        <f>"1914000000300825"</f>
        <v>1914000000300825</v>
      </c>
      <c r="D1133" s="5" t="s">
        <v>777</v>
      </c>
      <c r="E1133" s="5" t="s">
        <v>702</v>
      </c>
      <c r="F1133" s="5" t="str">
        <f>"2019-05-23"</f>
        <v>2019-05-23</v>
      </c>
      <c r="G1133" s="6" t="str">
        <f t="shared" si="78"/>
        <v>2000</v>
      </c>
    </row>
    <row r="1134" spans="1:7">
      <c r="A1134" s="7">
        <v>1132</v>
      </c>
      <c r="B1134" s="5" t="s">
        <v>1128</v>
      </c>
      <c r="C1134" s="5" t="str">
        <f>"1814001007301343"</f>
        <v>1814001007301343</v>
      </c>
      <c r="D1134" s="5" t="s">
        <v>19</v>
      </c>
      <c r="E1134" s="5" t="s">
        <v>702</v>
      </c>
      <c r="F1134" s="5" t="str">
        <f t="shared" ref="F1134:F1141" si="79">"2019-02-02"</f>
        <v>2019-02-02</v>
      </c>
      <c r="G1134" s="6" t="str">
        <f t="shared" si="78"/>
        <v>2000</v>
      </c>
    </row>
    <row r="1135" spans="1:7">
      <c r="A1135" s="7">
        <v>1133</v>
      </c>
      <c r="B1135" s="5" t="s">
        <v>1129</v>
      </c>
      <c r="C1135" s="5" t="str">
        <f>"1814001007301216"</f>
        <v>1814001007301216</v>
      </c>
      <c r="D1135" s="5" t="s">
        <v>19</v>
      </c>
      <c r="E1135" s="5" t="s">
        <v>702</v>
      </c>
      <c r="F1135" s="5" t="str">
        <f t="shared" si="79"/>
        <v>2019-02-02</v>
      </c>
      <c r="G1135" s="6" t="str">
        <f t="shared" si="78"/>
        <v>2000</v>
      </c>
    </row>
    <row r="1136" spans="1:7">
      <c r="A1136" s="7">
        <v>1134</v>
      </c>
      <c r="B1136" s="5" t="s">
        <v>1130</v>
      </c>
      <c r="C1136" s="5" t="str">
        <f>"1814001007301219"</f>
        <v>1814001007301219</v>
      </c>
      <c r="D1136" s="5" t="s">
        <v>19</v>
      </c>
      <c r="E1136" s="5" t="s">
        <v>702</v>
      </c>
      <c r="F1136" s="5" t="str">
        <f t="shared" si="79"/>
        <v>2019-02-02</v>
      </c>
      <c r="G1136" s="6" t="str">
        <f t="shared" si="78"/>
        <v>2000</v>
      </c>
    </row>
    <row r="1137" spans="1:7">
      <c r="A1137" s="7">
        <v>1135</v>
      </c>
      <c r="B1137" s="5" t="s">
        <v>1131</v>
      </c>
      <c r="C1137" s="5" t="str">
        <f>"1814001007301218"</f>
        <v>1814001007301218</v>
      </c>
      <c r="D1137" s="5" t="s">
        <v>19</v>
      </c>
      <c r="E1137" s="5" t="s">
        <v>702</v>
      </c>
      <c r="F1137" s="5" t="str">
        <f t="shared" si="79"/>
        <v>2019-02-02</v>
      </c>
      <c r="G1137" s="6" t="str">
        <f t="shared" si="78"/>
        <v>2000</v>
      </c>
    </row>
    <row r="1138" spans="1:7">
      <c r="A1138" s="7">
        <v>1136</v>
      </c>
      <c r="B1138" s="5" t="s">
        <v>1132</v>
      </c>
      <c r="C1138" s="5" t="str">
        <f>"1814001007301220"</f>
        <v>1814001007301220</v>
      </c>
      <c r="D1138" s="5" t="s">
        <v>19</v>
      </c>
      <c r="E1138" s="5" t="s">
        <v>702</v>
      </c>
      <c r="F1138" s="5" t="str">
        <f t="shared" si="79"/>
        <v>2019-02-02</v>
      </c>
      <c r="G1138" s="6" t="str">
        <f t="shared" si="78"/>
        <v>2000</v>
      </c>
    </row>
    <row r="1139" spans="1:7">
      <c r="A1139" s="7">
        <v>1137</v>
      </c>
      <c r="B1139" s="5" t="s">
        <v>1133</v>
      </c>
      <c r="C1139" s="5" t="str">
        <f>"1814001007301264"</f>
        <v>1814001007301264</v>
      </c>
      <c r="D1139" s="5" t="s">
        <v>36</v>
      </c>
      <c r="E1139" s="5" t="s">
        <v>702</v>
      </c>
      <c r="F1139" s="5" t="str">
        <f t="shared" si="79"/>
        <v>2019-02-02</v>
      </c>
      <c r="G1139" s="6" t="str">
        <f t="shared" si="78"/>
        <v>2000</v>
      </c>
    </row>
    <row r="1140" spans="1:7">
      <c r="A1140" s="7">
        <v>1138</v>
      </c>
      <c r="B1140" s="5" t="s">
        <v>1134</v>
      </c>
      <c r="C1140" s="5" t="str">
        <f>"1814001007301265"</f>
        <v>1814001007301265</v>
      </c>
      <c r="D1140" s="5" t="s">
        <v>36</v>
      </c>
      <c r="E1140" s="5" t="s">
        <v>702</v>
      </c>
      <c r="F1140" s="5" t="str">
        <f t="shared" si="79"/>
        <v>2019-02-02</v>
      </c>
      <c r="G1140" s="6" t="str">
        <f t="shared" si="78"/>
        <v>2000</v>
      </c>
    </row>
    <row r="1141" spans="1:7">
      <c r="A1141" s="7">
        <v>1139</v>
      </c>
      <c r="B1141" s="5" t="s">
        <v>1135</v>
      </c>
      <c r="C1141" s="5" t="str">
        <f>"1814001007301263"</f>
        <v>1814001007301263</v>
      </c>
      <c r="D1141" s="5" t="s">
        <v>36</v>
      </c>
      <c r="E1141" s="5" t="s">
        <v>702</v>
      </c>
      <c r="F1141" s="5" t="str">
        <f t="shared" si="79"/>
        <v>2019-02-02</v>
      </c>
      <c r="G1141" s="6" t="str">
        <f t="shared" si="78"/>
        <v>2000</v>
      </c>
    </row>
    <row r="1142" spans="1:7">
      <c r="A1142" s="7">
        <v>1140</v>
      </c>
      <c r="B1142" s="5" t="s">
        <v>1136</v>
      </c>
      <c r="C1142" s="5" t="str">
        <f>"1914001012300431"</f>
        <v>1914001012300431</v>
      </c>
      <c r="D1142" s="5" t="s">
        <v>36</v>
      </c>
      <c r="E1142" s="5" t="s">
        <v>702</v>
      </c>
      <c r="F1142" s="5" t="str">
        <f>"2019-01-02"</f>
        <v>2019-01-02</v>
      </c>
      <c r="G1142" s="6" t="str">
        <f t="shared" si="78"/>
        <v>2000</v>
      </c>
    </row>
    <row r="1143" spans="1:7">
      <c r="A1143" s="7">
        <v>1141</v>
      </c>
      <c r="B1143" s="5" t="s">
        <v>1137</v>
      </c>
      <c r="C1143" s="5" t="str">
        <f>"1914001007300002"</f>
        <v>1914001007300002</v>
      </c>
      <c r="D1143" s="5" t="s">
        <v>1138</v>
      </c>
      <c r="E1143" s="5" t="s">
        <v>702</v>
      </c>
      <c r="F1143" s="5" t="str">
        <f>"2019-01-02"</f>
        <v>2019-01-02</v>
      </c>
      <c r="G1143" s="6" t="str">
        <f t="shared" si="78"/>
        <v>2000</v>
      </c>
    </row>
    <row r="1144" spans="1:7">
      <c r="A1144" s="7">
        <v>1142</v>
      </c>
      <c r="B1144" s="5" t="s">
        <v>1139</v>
      </c>
      <c r="C1144" s="5" t="str">
        <f>"1814001012300985"</f>
        <v>1814001012300985</v>
      </c>
      <c r="D1144" s="5" t="s">
        <v>33</v>
      </c>
      <c r="E1144" s="5" t="s">
        <v>702</v>
      </c>
      <c r="F1144" s="5" t="str">
        <f>"2018-11-18"</f>
        <v>2018-11-18</v>
      </c>
      <c r="G1144" s="6" t="str">
        <f t="shared" si="78"/>
        <v>2000</v>
      </c>
    </row>
    <row r="1145" spans="1:7">
      <c r="A1145" s="7">
        <v>1143</v>
      </c>
      <c r="B1145" s="5" t="s">
        <v>1140</v>
      </c>
      <c r="C1145" s="5" t="str">
        <f>"1814001007301348"</f>
        <v>1814001007301348</v>
      </c>
      <c r="D1145" s="5" t="s">
        <v>19</v>
      </c>
      <c r="E1145" s="5" t="s">
        <v>702</v>
      </c>
      <c r="F1145" s="5" t="str">
        <f t="shared" ref="F1145:F1152" si="80">"2019-02-02"</f>
        <v>2019-02-02</v>
      </c>
      <c r="G1145" s="6" t="str">
        <f t="shared" si="78"/>
        <v>2000</v>
      </c>
    </row>
    <row r="1146" spans="1:7">
      <c r="A1146" s="7">
        <v>1144</v>
      </c>
      <c r="B1146" s="5" t="s">
        <v>1141</v>
      </c>
      <c r="C1146" s="5" t="str">
        <f>"1814001007301143"</f>
        <v>1814001007301143</v>
      </c>
      <c r="D1146" s="5" t="s">
        <v>19</v>
      </c>
      <c r="E1146" s="5" t="s">
        <v>702</v>
      </c>
      <c r="F1146" s="5" t="str">
        <f t="shared" si="80"/>
        <v>2019-02-02</v>
      </c>
      <c r="G1146" s="6" t="str">
        <f t="shared" si="78"/>
        <v>2000</v>
      </c>
    </row>
    <row r="1147" spans="1:7">
      <c r="A1147" s="7">
        <v>1145</v>
      </c>
      <c r="B1147" s="5" t="s">
        <v>1142</v>
      </c>
      <c r="C1147" s="5" t="str">
        <f>"1814001007301142"</f>
        <v>1814001007301142</v>
      </c>
      <c r="D1147" s="5" t="s">
        <v>19</v>
      </c>
      <c r="E1147" s="5" t="s">
        <v>702</v>
      </c>
      <c r="F1147" s="5" t="str">
        <f t="shared" si="80"/>
        <v>2019-02-02</v>
      </c>
      <c r="G1147" s="6" t="str">
        <f t="shared" si="78"/>
        <v>2000</v>
      </c>
    </row>
    <row r="1148" spans="1:7">
      <c r="A1148" s="7">
        <v>1146</v>
      </c>
      <c r="B1148" s="5" t="s">
        <v>320</v>
      </c>
      <c r="C1148" s="5" t="str">
        <f>"1814001007301141"</f>
        <v>1814001007301141</v>
      </c>
      <c r="D1148" s="5" t="s">
        <v>19</v>
      </c>
      <c r="E1148" s="5" t="s">
        <v>702</v>
      </c>
      <c r="F1148" s="5" t="str">
        <f t="shared" si="80"/>
        <v>2019-02-02</v>
      </c>
      <c r="G1148" s="6" t="str">
        <f t="shared" si="78"/>
        <v>2000</v>
      </c>
    </row>
    <row r="1149" spans="1:7">
      <c r="A1149" s="7">
        <v>1147</v>
      </c>
      <c r="B1149" s="5" t="s">
        <v>1143</v>
      </c>
      <c r="C1149" s="5" t="str">
        <f>"1814001007301164"</f>
        <v>1814001007301164</v>
      </c>
      <c r="D1149" s="5" t="s">
        <v>19</v>
      </c>
      <c r="E1149" s="5" t="s">
        <v>702</v>
      </c>
      <c r="F1149" s="5" t="str">
        <f t="shared" si="80"/>
        <v>2019-02-02</v>
      </c>
      <c r="G1149" s="6" t="str">
        <f t="shared" si="78"/>
        <v>2000</v>
      </c>
    </row>
    <row r="1150" spans="1:7">
      <c r="A1150" s="7">
        <v>1148</v>
      </c>
      <c r="B1150" s="5" t="s">
        <v>1055</v>
      </c>
      <c r="C1150" s="5" t="str">
        <f>"1814001007301162"</f>
        <v>1814001007301162</v>
      </c>
      <c r="D1150" s="5" t="s">
        <v>19</v>
      </c>
      <c r="E1150" s="5" t="s">
        <v>702</v>
      </c>
      <c r="F1150" s="5" t="str">
        <f t="shared" si="80"/>
        <v>2019-02-02</v>
      </c>
      <c r="G1150" s="6" t="str">
        <f t="shared" si="78"/>
        <v>2000</v>
      </c>
    </row>
    <row r="1151" spans="1:7">
      <c r="A1151" s="7">
        <v>1149</v>
      </c>
      <c r="B1151" s="5" t="s">
        <v>1144</v>
      </c>
      <c r="C1151" s="5" t="str">
        <f>"1814001007301333"</f>
        <v>1814001007301333</v>
      </c>
      <c r="D1151" s="5" t="s">
        <v>36</v>
      </c>
      <c r="E1151" s="5" t="s">
        <v>702</v>
      </c>
      <c r="F1151" s="5" t="str">
        <f t="shared" si="80"/>
        <v>2019-02-02</v>
      </c>
      <c r="G1151" s="6" t="str">
        <f t="shared" si="78"/>
        <v>2000</v>
      </c>
    </row>
    <row r="1152" spans="1:7">
      <c r="A1152" s="7">
        <v>1150</v>
      </c>
      <c r="B1152" s="5" t="s">
        <v>1145</v>
      </c>
      <c r="C1152" s="5" t="str">
        <f>"1814000000306443"</f>
        <v>1814000000306443</v>
      </c>
      <c r="D1152" s="5" t="s">
        <v>777</v>
      </c>
      <c r="E1152" s="5" t="s">
        <v>702</v>
      </c>
      <c r="F1152" s="5" t="str">
        <f t="shared" si="80"/>
        <v>2019-02-02</v>
      </c>
      <c r="G1152" s="6" t="str">
        <f t="shared" si="78"/>
        <v>2000</v>
      </c>
    </row>
    <row r="1153" spans="1:7" ht="15" customHeight="1">
      <c r="A1153" s="7">
        <v>1151</v>
      </c>
      <c r="B1153" s="5" t="s">
        <v>1146</v>
      </c>
      <c r="C1153" s="5" t="str">
        <f>"1814000006301412"</f>
        <v>1814000006301412</v>
      </c>
      <c r="D1153" s="5" t="s">
        <v>780</v>
      </c>
      <c r="E1153" s="5" t="s">
        <v>702</v>
      </c>
      <c r="F1153" s="5" t="str">
        <f>"2019-01-23"</f>
        <v>2019-01-23</v>
      </c>
      <c r="G1153" s="6" t="str">
        <f t="shared" si="78"/>
        <v>2000</v>
      </c>
    </row>
    <row r="1154" spans="1:7" ht="15" customHeight="1">
      <c r="A1154" s="7">
        <v>1152</v>
      </c>
      <c r="B1154" s="5" t="s">
        <v>1147</v>
      </c>
      <c r="C1154" s="5" t="str">
        <f>"1814001007301347"</f>
        <v>1814001007301347</v>
      </c>
      <c r="D1154" s="5" t="s">
        <v>36</v>
      </c>
      <c r="E1154" s="5" t="s">
        <v>702</v>
      </c>
      <c r="F1154" s="5" t="str">
        <f>"2019-02-02"</f>
        <v>2019-02-02</v>
      </c>
      <c r="G1154" s="6" t="str">
        <f t="shared" si="78"/>
        <v>2000</v>
      </c>
    </row>
    <row r="1155" spans="1:7" ht="15" customHeight="1">
      <c r="A1155" s="7">
        <v>1153</v>
      </c>
      <c r="B1155" s="8" t="s">
        <v>1148</v>
      </c>
      <c r="C1155" s="8" t="s">
        <v>1149</v>
      </c>
      <c r="D1155" s="5" t="s">
        <v>780</v>
      </c>
      <c r="E1155" s="8" t="s">
        <v>702</v>
      </c>
      <c r="F1155" s="9">
        <v>43304</v>
      </c>
      <c r="G1155" s="10">
        <v>2000</v>
      </c>
    </row>
    <row r="1156" spans="1:7" ht="15" customHeight="1">
      <c r="A1156" s="7">
        <v>1154</v>
      </c>
      <c r="B1156" s="8" t="s">
        <v>983</v>
      </c>
      <c r="C1156" s="8" t="s">
        <v>1150</v>
      </c>
      <c r="D1156" s="5" t="s">
        <v>780</v>
      </c>
      <c r="E1156" s="8" t="s">
        <v>702</v>
      </c>
      <c r="F1156" s="9">
        <v>43488</v>
      </c>
      <c r="G1156" s="10">
        <v>2000</v>
      </c>
    </row>
    <row r="1157" spans="1:7" ht="15" customHeight="1">
      <c r="A1157" s="7">
        <v>1155</v>
      </c>
      <c r="B1157" s="8" t="s">
        <v>1151</v>
      </c>
      <c r="C1157" s="8" t="s">
        <v>1152</v>
      </c>
      <c r="D1157" s="8" t="s">
        <v>33</v>
      </c>
      <c r="E1157" s="8" t="s">
        <v>702</v>
      </c>
      <c r="F1157" s="9">
        <v>43498</v>
      </c>
      <c r="G1157" s="10">
        <v>2000</v>
      </c>
    </row>
    <row r="1158" spans="1:7" ht="15" customHeight="1">
      <c r="A1158" s="7">
        <v>1156</v>
      </c>
      <c r="B1158" s="8" t="s">
        <v>1153</v>
      </c>
      <c r="C1158" s="8" t="s">
        <v>1154</v>
      </c>
      <c r="D1158" s="8" t="s">
        <v>33</v>
      </c>
      <c r="E1158" s="8" t="s">
        <v>702</v>
      </c>
      <c r="F1158" s="9">
        <v>43498</v>
      </c>
      <c r="G1158" s="10">
        <v>2000</v>
      </c>
    </row>
    <row r="1159" spans="1:7" ht="15" customHeight="1">
      <c r="A1159" s="7">
        <v>1157</v>
      </c>
      <c r="B1159" s="8" t="s">
        <v>1155</v>
      </c>
      <c r="C1159" s="8" t="s">
        <v>1156</v>
      </c>
      <c r="D1159" s="8" t="s">
        <v>26</v>
      </c>
      <c r="E1159" s="8" t="s">
        <v>20</v>
      </c>
      <c r="F1159" s="6" t="s">
        <v>1157</v>
      </c>
      <c r="G1159" s="10">
        <v>1500</v>
      </c>
    </row>
    <row r="1160" spans="1:7" ht="15" customHeight="1">
      <c r="A1160" s="7">
        <v>1158</v>
      </c>
      <c r="B1160" s="8" t="s">
        <v>1158</v>
      </c>
      <c r="C1160" s="8" t="s">
        <v>1159</v>
      </c>
      <c r="D1160" s="8" t="s">
        <v>26</v>
      </c>
      <c r="E1160" s="8" t="s">
        <v>20</v>
      </c>
      <c r="F1160" s="6" t="s">
        <v>1157</v>
      </c>
      <c r="G1160" s="10">
        <v>1500</v>
      </c>
    </row>
    <row r="1161" spans="1:7" ht="15" customHeight="1">
      <c r="A1161" s="7">
        <v>1159</v>
      </c>
      <c r="B1161" s="8" t="s">
        <v>1160</v>
      </c>
      <c r="C1161" s="8" t="s">
        <v>1161</v>
      </c>
      <c r="D1161" s="8" t="s">
        <v>26</v>
      </c>
      <c r="E1161" s="8" t="s">
        <v>20</v>
      </c>
      <c r="F1161" s="6" t="s">
        <v>1157</v>
      </c>
      <c r="G1161" s="10">
        <v>1500</v>
      </c>
    </row>
    <row r="1162" spans="1:7" ht="15" customHeight="1">
      <c r="A1162" s="7">
        <v>1160</v>
      </c>
      <c r="B1162" s="8" t="s">
        <v>1162</v>
      </c>
      <c r="C1162" s="8" t="s">
        <v>1163</v>
      </c>
      <c r="D1162" s="8" t="s">
        <v>26</v>
      </c>
      <c r="E1162" s="8" t="s">
        <v>20</v>
      </c>
      <c r="F1162" s="6" t="s">
        <v>1157</v>
      </c>
      <c r="G1162" s="10">
        <v>1500</v>
      </c>
    </row>
    <row r="1163" spans="1:7" ht="15" customHeight="1">
      <c r="A1163" s="7">
        <v>1161</v>
      </c>
      <c r="B1163" s="8" t="s">
        <v>1164</v>
      </c>
      <c r="C1163" s="8" t="s">
        <v>1165</v>
      </c>
      <c r="D1163" s="8" t="s">
        <v>26</v>
      </c>
      <c r="E1163" s="8" t="s">
        <v>20</v>
      </c>
      <c r="F1163" s="6" t="s">
        <v>1157</v>
      </c>
      <c r="G1163" s="10">
        <v>1500</v>
      </c>
    </row>
    <row r="1164" spans="1:7" ht="15" customHeight="1">
      <c r="A1164" s="7">
        <v>1162</v>
      </c>
      <c r="B1164" s="8" t="s">
        <v>1166</v>
      </c>
      <c r="C1164" s="8" t="s">
        <v>1167</v>
      </c>
      <c r="D1164" s="8" t="s">
        <v>26</v>
      </c>
      <c r="E1164" s="8" t="s">
        <v>20</v>
      </c>
      <c r="F1164" s="6" t="s">
        <v>1157</v>
      </c>
      <c r="G1164" s="10">
        <v>1500</v>
      </c>
    </row>
    <row r="1165" spans="1:7" ht="15" customHeight="1">
      <c r="A1165" s="7">
        <v>1163</v>
      </c>
      <c r="B1165" s="8" t="s">
        <v>1168</v>
      </c>
      <c r="C1165" s="8" t="s">
        <v>1169</v>
      </c>
      <c r="D1165" s="8" t="s">
        <v>26</v>
      </c>
      <c r="E1165" s="8" t="s">
        <v>20</v>
      </c>
      <c r="F1165" s="6" t="s">
        <v>1157</v>
      </c>
      <c r="G1165" s="10">
        <v>1500</v>
      </c>
    </row>
    <row r="1166" spans="1:7" ht="15" customHeight="1">
      <c r="A1166" s="7">
        <v>1164</v>
      </c>
      <c r="B1166" s="8" t="s">
        <v>1170</v>
      </c>
      <c r="C1166" s="8" t="s">
        <v>1171</v>
      </c>
      <c r="D1166" s="8" t="s">
        <v>26</v>
      </c>
      <c r="E1166" s="8" t="s">
        <v>20</v>
      </c>
      <c r="F1166" s="6" t="s">
        <v>1157</v>
      </c>
      <c r="G1166" s="10">
        <v>1500</v>
      </c>
    </row>
    <row r="1167" spans="1:7" ht="15" customHeight="1">
      <c r="A1167" s="7">
        <v>1165</v>
      </c>
      <c r="B1167" s="8" t="s">
        <v>1172</v>
      </c>
      <c r="C1167" s="8" t="s">
        <v>1173</v>
      </c>
      <c r="D1167" s="8" t="s">
        <v>26</v>
      </c>
      <c r="E1167" s="8" t="s">
        <v>20</v>
      </c>
      <c r="F1167" s="6" t="s">
        <v>1157</v>
      </c>
      <c r="G1167" s="10">
        <v>1500</v>
      </c>
    </row>
    <row r="1168" spans="1:7" ht="15" customHeight="1">
      <c r="A1168" s="7">
        <v>1166</v>
      </c>
      <c r="B1168" s="8" t="s">
        <v>1174</v>
      </c>
      <c r="C1168" s="8" t="s">
        <v>1175</v>
      </c>
      <c r="D1168" s="8" t="s">
        <v>26</v>
      </c>
      <c r="E1168" s="8" t="s">
        <v>20</v>
      </c>
      <c r="F1168" s="6" t="s">
        <v>1157</v>
      </c>
      <c r="G1168" s="10">
        <v>1500</v>
      </c>
    </row>
    <row r="1169" spans="1:7" ht="15" customHeight="1">
      <c r="A1169" s="7">
        <v>1167</v>
      </c>
      <c r="B1169" s="8" t="s">
        <v>1176</v>
      </c>
      <c r="C1169" s="8" t="s">
        <v>1177</v>
      </c>
      <c r="D1169" s="8" t="s">
        <v>26</v>
      </c>
      <c r="E1169" s="8" t="s">
        <v>20</v>
      </c>
      <c r="F1169" s="6" t="s">
        <v>1157</v>
      </c>
      <c r="G1169" s="10">
        <v>1500</v>
      </c>
    </row>
    <row r="1170" spans="1:7" ht="15" customHeight="1">
      <c r="A1170" s="7">
        <v>1168</v>
      </c>
      <c r="B1170" s="8" t="s">
        <v>1178</v>
      </c>
      <c r="C1170" s="8" t="s">
        <v>1179</v>
      </c>
      <c r="D1170" s="8" t="s">
        <v>26</v>
      </c>
      <c r="E1170" s="8" t="s">
        <v>20</v>
      </c>
      <c r="F1170" s="6" t="s">
        <v>1157</v>
      </c>
      <c r="G1170" s="10">
        <v>1500</v>
      </c>
    </row>
    <row r="1171" spans="1:7" ht="15" customHeight="1">
      <c r="A1171" s="7">
        <v>1169</v>
      </c>
      <c r="B1171" s="8" t="s">
        <v>1180</v>
      </c>
      <c r="C1171" s="8" t="s">
        <v>1181</v>
      </c>
      <c r="D1171" s="8" t="s">
        <v>1138</v>
      </c>
      <c r="E1171" s="8" t="s">
        <v>20</v>
      </c>
      <c r="F1171" s="6" t="s">
        <v>1157</v>
      </c>
      <c r="G1171" s="10">
        <v>1500</v>
      </c>
    </row>
    <row r="1172" spans="1:7" ht="15" customHeight="1">
      <c r="A1172" s="7">
        <v>1170</v>
      </c>
      <c r="B1172" s="8" t="s">
        <v>1182</v>
      </c>
      <c r="C1172" s="8" t="s">
        <v>1183</v>
      </c>
      <c r="D1172" s="8" t="s">
        <v>19</v>
      </c>
      <c r="E1172" s="8" t="s">
        <v>20</v>
      </c>
      <c r="F1172" s="6" t="s">
        <v>1157</v>
      </c>
      <c r="G1172" s="10">
        <v>1500</v>
      </c>
    </row>
  </sheetData>
  <autoFilter ref="A1:G1172">
    <extLst/>
  </autoFilter>
  <mergeCells count="1">
    <mergeCell ref="A1:G1"/>
  </mergeCells>
  <phoneticPr fontId="5" type="noConversion"/>
  <pageMargins left="0.75" right="0.75" top="1" bottom="1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3新公示 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2019-06-28T09:06:00Z</dcterms:created>
  <dcterms:modified xsi:type="dcterms:W3CDTF">2019-07-08T07:28:18Z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